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RentalWebApp\0-RPM\2026 TEB Only NOFA\Underwriting Models\"/>
    </mc:Choice>
  </mc:AlternateContent>
  <xr:revisionPtr revIDLastSave="0" documentId="13_ncr:1_{6B1E6037-11DC-4D36-A4CD-35F5FC8EE0B1}" xr6:coauthVersionLast="47" xr6:coauthVersionMax="47" xr10:uidLastSave="{00000000-0000-0000-0000-000000000000}"/>
  <bookViews>
    <workbookView xWindow="28680" yWindow="-120" windowWidth="29040" windowHeight="15720" tabRatio="795" xr2:uid="{00000000-000D-0000-FFFF-FFFF00000000}"/>
  </bookViews>
  <sheets>
    <sheet name="Cover Page" sheetId="15" r:id="rId1"/>
    <sheet name="Instructions" sheetId="5" r:id="rId2"/>
    <sheet name="1)UnderwritingCriteria" sheetId="17" r:id="rId3"/>
    <sheet name="2)Summary" sheetId="16" r:id="rId4"/>
    <sheet name="3)Sources &amp; Uses" sheetId="4" r:id="rId5"/>
    <sheet name="4)CSF or Commercial Space Uses" sheetId="18" r:id="rId6"/>
    <sheet name="5)Income" sheetId="8" r:id="rId7"/>
    <sheet name="6)Expenses" sheetId="6" r:id="rId8"/>
    <sheet name="7)Operating Proforma" sheetId="10" r:id="rId9"/>
    <sheet name="8)Housing Credits" sheetId="12" r:id="rId10"/>
    <sheet name="9)Compliance Checks" sheetId="21" r:id="rId11"/>
  </sheets>
  <definedNames>
    <definedName name="County">'2)Summary'!$H$9</definedName>
    <definedName name="CSF_TDC">'4)CSF or Commercial Space Uses'!$C$128</definedName>
    <definedName name="DDF">'3)Sources &amp; Uses'!$F$27</definedName>
    <definedName name="HAU" localSheetId="10">#REF!</definedName>
    <definedName name="HAU">#REF!</definedName>
    <definedName name="Owner">'2)Summary'!$D$3</definedName>
    <definedName name="portfolio">'2)Summary'!$D$7</definedName>
    <definedName name="_xlnm.Print_Area" localSheetId="2">'1)UnderwritingCriteria'!$B$1:$J$35</definedName>
    <definedName name="_xlnm.Print_Area" localSheetId="3">'2)Summary'!$A$1:$K$102</definedName>
    <definedName name="_xlnm.Print_Area" localSheetId="4">'3)Sources &amp; Uses'!$A$1:$K$197</definedName>
    <definedName name="_xlnm.Print_Area" localSheetId="5">'4)CSF or Commercial Space Uses'!$B$1:$J$131</definedName>
    <definedName name="_xlnm.Print_Area" localSheetId="6">'5)Income'!$A$1:$N$132</definedName>
    <definedName name="_xlnm.Print_Area" localSheetId="7">'6)Expenses'!$A$1:$G$65</definedName>
    <definedName name="_xlnm.Print_Area" localSheetId="8">'7)Operating Proforma'!$A$1:$X$68</definedName>
    <definedName name="_xlnm.Print_Area" localSheetId="9">'8)Housing Credits'!$B$1:$F$19</definedName>
    <definedName name="_xlnm.Print_Area" localSheetId="1">Instructions!$A$1:$C$67</definedName>
    <definedName name="_xlnm.Print_Titles" localSheetId="8">'7)Operating Proforma'!$A:$D</definedName>
    <definedName name="Project">'2)Summary'!$D$6</definedName>
    <definedName name="ResSqFt">'5)Income'!$D$89</definedName>
    <definedName name="SqFt" localSheetId="10">#REF!</definedName>
    <definedName name="SqFt">#REF!</definedName>
    <definedName name="TDC">'3)Sources &amp; Uses'!$E$183</definedName>
    <definedName name="TotalOperating">'6)Expenses'!$C$52</definedName>
    <definedName name="TotalSqFt">'5)Income'!$D$93</definedName>
    <definedName name="units">'5)Income'!$D$88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4" i="4" l="1"/>
  <c r="I21" i="17"/>
  <c r="K20" i="16" l="1"/>
  <c r="B1" i="12" l="1"/>
  <c r="C57" i="21"/>
  <c r="C56" i="21"/>
  <c r="C55" i="21"/>
  <c r="C54" i="21"/>
  <c r="C53" i="21"/>
  <c r="D153" i="21" l="1"/>
  <c r="D152" i="21"/>
  <c r="E152" i="21" s="1"/>
  <c r="E153" i="21"/>
  <c r="D142" i="21"/>
  <c r="D141" i="21"/>
  <c r="D139" i="21"/>
  <c r="D140" i="21" s="1"/>
  <c r="C93" i="21" l="1"/>
  <c r="C92" i="21"/>
  <c r="C91" i="21"/>
  <c r="C90" i="21"/>
  <c r="C89" i="21"/>
  <c r="D31" i="21"/>
  <c r="D32" i="21" s="1"/>
  <c r="C22" i="21"/>
  <c r="E22" i="21" s="1"/>
  <c r="C21" i="21"/>
  <c r="C20" i="21"/>
  <c r="E20" i="21" s="1"/>
  <c r="C19" i="21"/>
  <c r="E19" i="21" s="1"/>
  <c r="C18" i="21"/>
  <c r="E18" i="21" s="1"/>
  <c r="E14" i="21"/>
  <c r="E13" i="21"/>
  <c r="C9" i="21"/>
  <c r="C8" i="21"/>
  <c r="C7" i="21"/>
  <c r="E142" i="21"/>
  <c r="E141" i="21"/>
  <c r="E140" i="21"/>
  <c r="E139" i="21"/>
  <c r="C131" i="21"/>
  <c r="C109" i="21"/>
  <c r="E109" i="21" s="1"/>
  <c r="C108" i="21"/>
  <c r="E108" i="21" s="1"/>
  <c r="C107" i="21"/>
  <c r="E107" i="21" s="1"/>
  <c r="C106" i="21"/>
  <c r="E106" i="21" s="1"/>
  <c r="C105" i="21"/>
  <c r="E105" i="21" s="1"/>
  <c r="C102" i="21"/>
  <c r="D81" i="21"/>
  <c r="C73" i="21"/>
  <c r="E73" i="21" s="1"/>
  <c r="C72" i="21"/>
  <c r="E72" i="21" s="1"/>
  <c r="C71" i="21"/>
  <c r="E71" i="21" s="1"/>
  <c r="C70" i="21"/>
  <c r="E70" i="21" s="1"/>
  <c r="C69" i="21"/>
  <c r="E69" i="21" s="1"/>
  <c r="D66" i="21"/>
  <c r="E66" i="21" s="1"/>
  <c r="C66" i="21"/>
  <c r="E65" i="21"/>
  <c r="E64" i="21"/>
  <c r="E63" i="21"/>
  <c r="E62" i="21"/>
  <c r="E61" i="21"/>
  <c r="D42" i="21"/>
  <c r="E21" i="21"/>
  <c r="B1" i="21"/>
  <c r="D13" i="21" l="1"/>
  <c r="F13" i="21" s="1"/>
  <c r="E75" i="21"/>
  <c r="E111" i="21"/>
  <c r="C58" i="21"/>
  <c r="E74" i="21"/>
  <c r="C94" i="21"/>
  <c r="D40" i="21"/>
  <c r="D79" i="21"/>
  <c r="D14" i="21"/>
  <c r="F14" i="21" s="1"/>
  <c r="E15" i="21"/>
  <c r="E110" i="21"/>
  <c r="E23" i="21"/>
  <c r="E112" i="21" l="1"/>
  <c r="E76" i="21"/>
  <c r="D15" i="21"/>
  <c r="E46" i="21"/>
  <c r="E47" i="21" s="1"/>
  <c r="E49" i="21" s="1"/>
  <c r="G14" i="4" l="1"/>
  <c r="D61" i="16"/>
  <c r="D59" i="16"/>
  <c r="D58" i="16"/>
  <c r="E61" i="16" l="1"/>
  <c r="AI11" i="10" l="1"/>
  <c r="AJ11" i="10"/>
  <c r="AK11" i="10"/>
  <c r="AL11" i="10"/>
  <c r="AM11" i="10"/>
  <c r="AN11" i="10"/>
  <c r="AO11" i="10"/>
  <c r="AP11" i="10"/>
  <c r="AQ11" i="10"/>
  <c r="AR11" i="10"/>
  <c r="AI32" i="10"/>
  <c r="AJ32" i="10"/>
  <c r="AK32" i="10"/>
  <c r="AL32" i="10"/>
  <c r="AM32" i="10"/>
  <c r="AN32" i="10"/>
  <c r="AO32" i="10"/>
  <c r="AP32" i="10"/>
  <c r="AQ32" i="10"/>
  <c r="AR32" i="10"/>
  <c r="AI33" i="10"/>
  <c r="AJ33" i="10"/>
  <c r="AK33" i="10"/>
  <c r="AL33" i="10"/>
  <c r="AM33" i="10"/>
  <c r="AN33" i="10"/>
  <c r="AO33" i="10"/>
  <c r="AP33" i="10"/>
  <c r="AQ33" i="10"/>
  <c r="AR33" i="10"/>
  <c r="AI34" i="10"/>
  <c r="AJ34" i="10"/>
  <c r="AK34" i="10"/>
  <c r="AL34" i="10"/>
  <c r="AM34" i="10"/>
  <c r="AN34" i="10"/>
  <c r="AO34" i="10"/>
  <c r="AP34" i="10"/>
  <c r="AQ34" i="10"/>
  <c r="AR34" i="10"/>
  <c r="AI35" i="10"/>
  <c r="AJ35" i="10"/>
  <c r="AK35" i="10"/>
  <c r="AL35" i="10"/>
  <c r="AM35" i="10"/>
  <c r="AN35" i="10"/>
  <c r="AO35" i="10"/>
  <c r="AP35" i="10"/>
  <c r="AQ35" i="10"/>
  <c r="AR35" i="10"/>
  <c r="E32" i="10"/>
  <c r="E33" i="10"/>
  <c r="E34" i="10"/>
  <c r="E35" i="10"/>
  <c r="C29" i="10"/>
  <c r="C30" i="10"/>
  <c r="C31" i="10"/>
  <c r="K13" i="4"/>
  <c r="M30" i="10" s="1"/>
  <c r="K16" i="4"/>
  <c r="AK31" i="10" s="1"/>
  <c r="K11" i="4"/>
  <c r="M29" i="10" s="1"/>
  <c r="C34" i="10"/>
  <c r="AK36" i="10" l="1"/>
  <c r="AK37" i="10" s="1"/>
  <c r="J30" i="10"/>
  <c r="AE31" i="10"/>
  <c r="AP31" i="10"/>
  <c r="AP36" i="10" s="1"/>
  <c r="AP37" i="10" s="1"/>
  <c r="W31" i="10"/>
  <c r="O31" i="10"/>
  <c r="G31" i="10"/>
  <c r="AH30" i="10"/>
  <c r="Z30" i="10"/>
  <c r="R30" i="10"/>
  <c r="AB30" i="10"/>
  <c r="T30" i="10"/>
  <c r="L30" i="10"/>
  <c r="AG31" i="10"/>
  <c r="Y31" i="10"/>
  <c r="Q31" i="10"/>
  <c r="I31" i="10"/>
  <c r="AR31" i="10"/>
  <c r="AR36" i="10" s="1"/>
  <c r="AR37" i="10" s="1"/>
  <c r="AJ31" i="10"/>
  <c r="AJ36" i="10" s="1"/>
  <c r="E31" i="10"/>
  <c r="AA30" i="10"/>
  <c r="S30" i="10"/>
  <c r="K30" i="10"/>
  <c r="AF31" i="10"/>
  <c r="X31" i="10"/>
  <c r="P31" i="10"/>
  <c r="H31" i="10"/>
  <c r="AQ31" i="10"/>
  <c r="AQ36" i="10" s="1"/>
  <c r="AQ37" i="10" s="1"/>
  <c r="AI31" i="10"/>
  <c r="AI36" i="10" s="1"/>
  <c r="AI37" i="10" s="1"/>
  <c r="E30" i="10"/>
  <c r="AG30" i="10"/>
  <c r="Y30" i="10"/>
  <c r="Q30" i="10"/>
  <c r="I30" i="10"/>
  <c r="AD31" i="10"/>
  <c r="V31" i="10"/>
  <c r="N31" i="10"/>
  <c r="F31" i="10"/>
  <c r="AO31" i="10"/>
  <c r="AO36" i="10" s="1"/>
  <c r="AO37" i="10" s="1"/>
  <c r="AF30" i="10"/>
  <c r="X30" i="10"/>
  <c r="P30" i="10"/>
  <c r="H30" i="10"/>
  <c r="AC31" i="10"/>
  <c r="U31" i="10"/>
  <c r="M31" i="10"/>
  <c r="AN31" i="10"/>
  <c r="AN36" i="10" s="1"/>
  <c r="AE30" i="10"/>
  <c r="W30" i="10"/>
  <c r="O30" i="10"/>
  <c r="G30" i="10"/>
  <c r="AB31" i="10"/>
  <c r="T31" i="10"/>
  <c r="L31" i="10"/>
  <c r="AM31" i="10"/>
  <c r="AM36" i="10" s="1"/>
  <c r="AM37" i="10" s="1"/>
  <c r="AD30" i="10"/>
  <c r="V30" i="10"/>
  <c r="N30" i="10"/>
  <c r="F30" i="10"/>
  <c r="AA31" i="10"/>
  <c r="S31" i="10"/>
  <c r="K31" i="10"/>
  <c r="AL31" i="10"/>
  <c r="AL36" i="10" s="1"/>
  <c r="AL37" i="10" s="1"/>
  <c r="AC30" i="10"/>
  <c r="U30" i="10"/>
  <c r="AH31" i="10"/>
  <c r="Z31" i="10"/>
  <c r="R31" i="10"/>
  <c r="J31" i="10"/>
  <c r="T29" i="10"/>
  <c r="S29" i="10"/>
  <c r="R29" i="10"/>
  <c r="L29" i="10"/>
  <c r="K29" i="10"/>
  <c r="J29" i="10"/>
  <c r="E29" i="10"/>
  <c r="Q29" i="10"/>
  <c r="I29" i="10"/>
  <c r="X29" i="10"/>
  <c r="P29" i="10"/>
  <c r="H29" i="10"/>
  <c r="W29" i="10"/>
  <c r="O29" i="10"/>
  <c r="G29" i="10"/>
  <c r="V29" i="10"/>
  <c r="N29" i="10"/>
  <c r="F29" i="10"/>
  <c r="U29" i="10"/>
  <c r="AJ37" i="10"/>
  <c r="AN37" i="10"/>
  <c r="AC88" i="8"/>
  <c r="E36" i="10" l="1"/>
  <c r="E37" i="10" s="1"/>
  <c r="I32" i="17"/>
  <c r="B192" i="4"/>
  <c r="R32" i="8" l="1"/>
  <c r="S32" i="8"/>
  <c r="T32" i="8"/>
  <c r="U32" i="8"/>
  <c r="V32" i="8"/>
  <c r="W32" i="8"/>
  <c r="X32" i="8"/>
  <c r="Y32" i="8"/>
  <c r="Z32" i="8"/>
  <c r="AA32" i="8"/>
  <c r="AB32" i="8"/>
  <c r="AD32" i="8"/>
  <c r="AE32" i="8"/>
  <c r="AF32" i="8"/>
  <c r="AG32" i="8"/>
  <c r="AH32" i="8"/>
  <c r="AI32" i="8"/>
  <c r="AJ32" i="8"/>
  <c r="AK32" i="8"/>
  <c r="R33" i="8"/>
  <c r="S33" i="8"/>
  <c r="T33" i="8"/>
  <c r="U33" i="8"/>
  <c r="V33" i="8"/>
  <c r="W33" i="8"/>
  <c r="X33" i="8"/>
  <c r="Y33" i="8"/>
  <c r="Z33" i="8"/>
  <c r="AA33" i="8"/>
  <c r="AB33" i="8"/>
  <c r="AD33" i="8"/>
  <c r="AE33" i="8"/>
  <c r="AF33" i="8"/>
  <c r="AG33" i="8"/>
  <c r="AH33" i="8"/>
  <c r="AI33" i="8"/>
  <c r="AJ33" i="8"/>
  <c r="AK33" i="8"/>
  <c r="R34" i="8"/>
  <c r="S34" i="8"/>
  <c r="T34" i="8"/>
  <c r="U34" i="8"/>
  <c r="V34" i="8"/>
  <c r="W34" i="8"/>
  <c r="X34" i="8"/>
  <c r="Y34" i="8"/>
  <c r="Z34" i="8"/>
  <c r="AA34" i="8"/>
  <c r="AB34" i="8"/>
  <c r="AD34" i="8"/>
  <c r="AE34" i="8"/>
  <c r="AF34" i="8"/>
  <c r="AG34" i="8"/>
  <c r="AH34" i="8"/>
  <c r="AI34" i="8"/>
  <c r="AJ34" i="8"/>
  <c r="AK34" i="8"/>
  <c r="R35" i="8"/>
  <c r="S35" i="8"/>
  <c r="T35" i="8"/>
  <c r="U35" i="8"/>
  <c r="V35" i="8"/>
  <c r="W35" i="8"/>
  <c r="X35" i="8"/>
  <c r="Y35" i="8"/>
  <c r="Z35" i="8"/>
  <c r="AA35" i="8"/>
  <c r="AB35" i="8"/>
  <c r="AD35" i="8"/>
  <c r="AE35" i="8"/>
  <c r="AF35" i="8"/>
  <c r="AG35" i="8"/>
  <c r="AH35" i="8"/>
  <c r="AI35" i="8"/>
  <c r="AJ35" i="8"/>
  <c r="AK35" i="8"/>
  <c r="R36" i="8"/>
  <c r="S36" i="8"/>
  <c r="T36" i="8"/>
  <c r="U36" i="8"/>
  <c r="V36" i="8"/>
  <c r="W36" i="8"/>
  <c r="X36" i="8"/>
  <c r="Y36" i="8"/>
  <c r="Z36" i="8"/>
  <c r="AA36" i="8"/>
  <c r="AB36" i="8"/>
  <c r="AB37" i="8" s="1"/>
  <c r="AD36" i="8"/>
  <c r="AE36" i="8"/>
  <c r="AF36" i="8"/>
  <c r="AG36" i="8"/>
  <c r="AH36" i="8"/>
  <c r="AI36" i="8"/>
  <c r="AJ36" i="8"/>
  <c r="AK36" i="8"/>
  <c r="T37" i="8"/>
  <c r="R39" i="8"/>
  <c r="S39" i="8"/>
  <c r="T39" i="8"/>
  <c r="U39" i="8"/>
  <c r="V39" i="8"/>
  <c r="W39" i="8"/>
  <c r="X39" i="8"/>
  <c r="Y39" i="8"/>
  <c r="Z39" i="8"/>
  <c r="AA39" i="8"/>
  <c r="AB39" i="8"/>
  <c r="AD39" i="8"/>
  <c r="AE39" i="8"/>
  <c r="AF39" i="8"/>
  <c r="AG39" i="8"/>
  <c r="AH39" i="8"/>
  <c r="AI39" i="8"/>
  <c r="AJ39" i="8"/>
  <c r="AK39" i="8"/>
  <c r="R40" i="8"/>
  <c r="S40" i="8"/>
  <c r="T40" i="8"/>
  <c r="U40" i="8"/>
  <c r="V40" i="8"/>
  <c r="W40" i="8"/>
  <c r="X40" i="8"/>
  <c r="Y40" i="8"/>
  <c r="Z40" i="8"/>
  <c r="AA40" i="8"/>
  <c r="AB40" i="8"/>
  <c r="AD40" i="8"/>
  <c r="AE40" i="8"/>
  <c r="AF40" i="8"/>
  <c r="AG40" i="8"/>
  <c r="AH40" i="8"/>
  <c r="AI40" i="8"/>
  <c r="AJ40" i="8"/>
  <c r="AK40" i="8"/>
  <c r="R41" i="8"/>
  <c r="S41" i="8"/>
  <c r="T41" i="8"/>
  <c r="U41" i="8"/>
  <c r="V41" i="8"/>
  <c r="W41" i="8"/>
  <c r="X41" i="8"/>
  <c r="Y41" i="8"/>
  <c r="Z41" i="8"/>
  <c r="AA41" i="8"/>
  <c r="AB41" i="8"/>
  <c r="AD41" i="8"/>
  <c r="AE41" i="8"/>
  <c r="AF41" i="8"/>
  <c r="AG41" i="8"/>
  <c r="AH41" i="8"/>
  <c r="AI41" i="8"/>
  <c r="AJ41" i="8"/>
  <c r="AK41" i="8"/>
  <c r="R42" i="8"/>
  <c r="S42" i="8"/>
  <c r="T42" i="8"/>
  <c r="U42" i="8"/>
  <c r="V42" i="8"/>
  <c r="W42" i="8"/>
  <c r="X42" i="8"/>
  <c r="Y42" i="8"/>
  <c r="Z42" i="8"/>
  <c r="AA42" i="8"/>
  <c r="AB42" i="8"/>
  <c r="AD42" i="8"/>
  <c r="AE42" i="8"/>
  <c r="AF42" i="8"/>
  <c r="AG42" i="8"/>
  <c r="AH42" i="8"/>
  <c r="AI42" i="8"/>
  <c r="AJ42" i="8"/>
  <c r="AK42" i="8"/>
  <c r="R43" i="8"/>
  <c r="S43" i="8"/>
  <c r="T43" i="8"/>
  <c r="U43" i="8"/>
  <c r="V43" i="8"/>
  <c r="W43" i="8"/>
  <c r="X43" i="8"/>
  <c r="Y43" i="8"/>
  <c r="Z43" i="8"/>
  <c r="AA43" i="8"/>
  <c r="AB43" i="8"/>
  <c r="AD43" i="8"/>
  <c r="AE43" i="8"/>
  <c r="AF43" i="8"/>
  <c r="AG43" i="8"/>
  <c r="AH43" i="8"/>
  <c r="AI43" i="8"/>
  <c r="AJ43" i="8"/>
  <c r="AK43" i="8"/>
  <c r="R44" i="8"/>
  <c r="S44" i="8"/>
  <c r="T44" i="8"/>
  <c r="U44" i="8"/>
  <c r="V44" i="8"/>
  <c r="W44" i="8"/>
  <c r="X44" i="8"/>
  <c r="Y44" i="8"/>
  <c r="Z44" i="8"/>
  <c r="AA44" i="8"/>
  <c r="AB44" i="8"/>
  <c r="AD44" i="8"/>
  <c r="AE44" i="8"/>
  <c r="AF44" i="8"/>
  <c r="AG44" i="8"/>
  <c r="AH44" i="8"/>
  <c r="AI44" i="8"/>
  <c r="AJ44" i="8"/>
  <c r="AK44" i="8"/>
  <c r="R45" i="8"/>
  <c r="S45" i="8"/>
  <c r="T45" i="8"/>
  <c r="U45" i="8"/>
  <c r="V45" i="8"/>
  <c r="W45" i="8"/>
  <c r="X45" i="8"/>
  <c r="Y45" i="8"/>
  <c r="Z45" i="8"/>
  <c r="AA45" i="8"/>
  <c r="AB45" i="8"/>
  <c r="AD45" i="8"/>
  <c r="AE45" i="8"/>
  <c r="AF45" i="8"/>
  <c r="AG45" i="8"/>
  <c r="AH45" i="8"/>
  <c r="AI45" i="8"/>
  <c r="AJ45" i="8"/>
  <c r="AK45" i="8"/>
  <c r="R46" i="8"/>
  <c r="S46" i="8"/>
  <c r="T46" i="8"/>
  <c r="U46" i="8"/>
  <c r="V46" i="8"/>
  <c r="W46" i="8"/>
  <c r="X46" i="8"/>
  <c r="Y46" i="8"/>
  <c r="Z46" i="8"/>
  <c r="AA46" i="8"/>
  <c r="AB46" i="8"/>
  <c r="AD46" i="8"/>
  <c r="AE46" i="8"/>
  <c r="AF46" i="8"/>
  <c r="AG46" i="8"/>
  <c r="AH46" i="8"/>
  <c r="AI46" i="8"/>
  <c r="AJ46" i="8"/>
  <c r="AK46" i="8"/>
  <c r="R47" i="8"/>
  <c r="S47" i="8"/>
  <c r="T47" i="8"/>
  <c r="U47" i="8"/>
  <c r="V47" i="8"/>
  <c r="W47" i="8"/>
  <c r="X47" i="8"/>
  <c r="Y47" i="8"/>
  <c r="Z47" i="8"/>
  <c r="AA47" i="8"/>
  <c r="AB47" i="8"/>
  <c r="AD47" i="8"/>
  <c r="AE47" i="8"/>
  <c r="AF47" i="8"/>
  <c r="AG47" i="8"/>
  <c r="AH47" i="8"/>
  <c r="AI47" i="8"/>
  <c r="AJ47" i="8"/>
  <c r="AK47" i="8"/>
  <c r="R48" i="8"/>
  <c r="S48" i="8"/>
  <c r="T48" i="8"/>
  <c r="U48" i="8"/>
  <c r="V48" i="8"/>
  <c r="W48" i="8"/>
  <c r="X48" i="8"/>
  <c r="Y48" i="8"/>
  <c r="Z48" i="8"/>
  <c r="AA48" i="8"/>
  <c r="AB48" i="8"/>
  <c r="AD48" i="8"/>
  <c r="AE48" i="8"/>
  <c r="AF48" i="8"/>
  <c r="AG48" i="8"/>
  <c r="AH48" i="8"/>
  <c r="AI48" i="8"/>
  <c r="AJ48" i="8"/>
  <c r="AK48" i="8"/>
  <c r="R51" i="8"/>
  <c r="S51" i="8"/>
  <c r="T51" i="8"/>
  <c r="U51" i="8"/>
  <c r="V51" i="8"/>
  <c r="W51" i="8"/>
  <c r="X51" i="8"/>
  <c r="Y51" i="8"/>
  <c r="Z51" i="8"/>
  <c r="AA51" i="8"/>
  <c r="AB51" i="8"/>
  <c r="AD51" i="8"/>
  <c r="AE51" i="8"/>
  <c r="AF51" i="8"/>
  <c r="AG51" i="8"/>
  <c r="AH51" i="8"/>
  <c r="AI51" i="8"/>
  <c r="AJ51" i="8"/>
  <c r="AK51" i="8"/>
  <c r="R52" i="8"/>
  <c r="S52" i="8"/>
  <c r="T52" i="8"/>
  <c r="U52" i="8"/>
  <c r="V52" i="8"/>
  <c r="W52" i="8"/>
  <c r="X52" i="8"/>
  <c r="Y52" i="8"/>
  <c r="Z52" i="8"/>
  <c r="AA52" i="8"/>
  <c r="AB52" i="8"/>
  <c r="AD52" i="8"/>
  <c r="AE52" i="8"/>
  <c r="AF52" i="8"/>
  <c r="AG52" i="8"/>
  <c r="AH52" i="8"/>
  <c r="AI52" i="8"/>
  <c r="AJ52" i="8"/>
  <c r="AK52" i="8"/>
  <c r="R53" i="8"/>
  <c r="S53" i="8"/>
  <c r="T53" i="8"/>
  <c r="U53" i="8"/>
  <c r="V53" i="8"/>
  <c r="W53" i="8"/>
  <c r="X53" i="8"/>
  <c r="Y53" i="8"/>
  <c r="Z53" i="8"/>
  <c r="AA53" i="8"/>
  <c r="AB53" i="8"/>
  <c r="AD53" i="8"/>
  <c r="AE53" i="8"/>
  <c r="AF53" i="8"/>
  <c r="AG53" i="8"/>
  <c r="AH53" i="8"/>
  <c r="AI53" i="8"/>
  <c r="AJ53" i="8"/>
  <c r="AK53" i="8"/>
  <c r="R54" i="8"/>
  <c r="S54" i="8"/>
  <c r="T54" i="8"/>
  <c r="U54" i="8"/>
  <c r="V54" i="8"/>
  <c r="W54" i="8"/>
  <c r="X54" i="8"/>
  <c r="Y54" i="8"/>
  <c r="Z54" i="8"/>
  <c r="AA54" i="8"/>
  <c r="AB54" i="8"/>
  <c r="AD54" i="8"/>
  <c r="AE54" i="8"/>
  <c r="AF54" i="8"/>
  <c r="AG54" i="8"/>
  <c r="AH54" i="8"/>
  <c r="AI54" i="8"/>
  <c r="AJ54" i="8"/>
  <c r="AK54" i="8"/>
  <c r="R55" i="8"/>
  <c r="S55" i="8"/>
  <c r="T55" i="8"/>
  <c r="U55" i="8"/>
  <c r="V55" i="8"/>
  <c r="W55" i="8"/>
  <c r="X55" i="8"/>
  <c r="Y55" i="8"/>
  <c r="Z55" i="8"/>
  <c r="AA55" i="8"/>
  <c r="AB55" i="8"/>
  <c r="AD55" i="8"/>
  <c r="AE55" i="8"/>
  <c r="AF55" i="8"/>
  <c r="AG55" i="8"/>
  <c r="AH55" i="8"/>
  <c r="AI55" i="8"/>
  <c r="AJ55" i="8"/>
  <c r="AK55" i="8"/>
  <c r="R56" i="8"/>
  <c r="S56" i="8"/>
  <c r="T56" i="8"/>
  <c r="U56" i="8"/>
  <c r="V56" i="8"/>
  <c r="W56" i="8"/>
  <c r="X56" i="8"/>
  <c r="Y56" i="8"/>
  <c r="Z56" i="8"/>
  <c r="AA56" i="8"/>
  <c r="AB56" i="8"/>
  <c r="AD56" i="8"/>
  <c r="AE56" i="8"/>
  <c r="AF56" i="8"/>
  <c r="AG56" i="8"/>
  <c r="AH56" i="8"/>
  <c r="AI56" i="8"/>
  <c r="AJ56" i="8"/>
  <c r="AK56" i="8"/>
  <c r="R57" i="8"/>
  <c r="S57" i="8"/>
  <c r="T57" i="8"/>
  <c r="U57" i="8"/>
  <c r="V57" i="8"/>
  <c r="W57" i="8"/>
  <c r="X57" i="8"/>
  <c r="Y57" i="8"/>
  <c r="Z57" i="8"/>
  <c r="AA57" i="8"/>
  <c r="AB57" i="8"/>
  <c r="AD57" i="8"/>
  <c r="AE57" i="8"/>
  <c r="AF57" i="8"/>
  <c r="AG57" i="8"/>
  <c r="AH57" i="8"/>
  <c r="AI57" i="8"/>
  <c r="AJ57" i="8"/>
  <c r="AK57" i="8"/>
  <c r="R58" i="8"/>
  <c r="S58" i="8"/>
  <c r="T58" i="8"/>
  <c r="U58" i="8"/>
  <c r="V58" i="8"/>
  <c r="W58" i="8"/>
  <c r="X58" i="8"/>
  <c r="Y58" i="8"/>
  <c r="Z58" i="8"/>
  <c r="AA58" i="8"/>
  <c r="AB58" i="8"/>
  <c r="AD58" i="8"/>
  <c r="AE58" i="8"/>
  <c r="AF58" i="8"/>
  <c r="AG58" i="8"/>
  <c r="AH58" i="8"/>
  <c r="AI58" i="8"/>
  <c r="AJ58" i="8"/>
  <c r="AK58" i="8"/>
  <c r="R59" i="8"/>
  <c r="S59" i="8"/>
  <c r="T59" i="8"/>
  <c r="U59" i="8"/>
  <c r="V59" i="8"/>
  <c r="W59" i="8"/>
  <c r="X59" i="8"/>
  <c r="Y59" i="8"/>
  <c r="Z59" i="8"/>
  <c r="AA59" i="8"/>
  <c r="AB59" i="8"/>
  <c r="AD59" i="8"/>
  <c r="AE59" i="8"/>
  <c r="AF59" i="8"/>
  <c r="AG59" i="8"/>
  <c r="AH59" i="8"/>
  <c r="AI59" i="8"/>
  <c r="AJ59" i="8"/>
  <c r="AK59" i="8"/>
  <c r="R60" i="8"/>
  <c r="S60" i="8"/>
  <c r="T60" i="8"/>
  <c r="U60" i="8"/>
  <c r="V60" i="8"/>
  <c r="W60" i="8"/>
  <c r="X60" i="8"/>
  <c r="Y60" i="8"/>
  <c r="Z60" i="8"/>
  <c r="AA60" i="8"/>
  <c r="AB60" i="8"/>
  <c r="AD60" i="8"/>
  <c r="AE60" i="8"/>
  <c r="AF60" i="8"/>
  <c r="AG60" i="8"/>
  <c r="AH60" i="8"/>
  <c r="AI60" i="8"/>
  <c r="AJ60" i="8"/>
  <c r="AK60" i="8"/>
  <c r="R63" i="8"/>
  <c r="S63" i="8"/>
  <c r="T63" i="8"/>
  <c r="U63" i="8"/>
  <c r="V63" i="8"/>
  <c r="W63" i="8"/>
  <c r="X63" i="8"/>
  <c r="Y63" i="8"/>
  <c r="Z63" i="8"/>
  <c r="AA63" i="8"/>
  <c r="AB63" i="8"/>
  <c r="AD63" i="8"/>
  <c r="AE63" i="8"/>
  <c r="AF63" i="8"/>
  <c r="AG63" i="8"/>
  <c r="AH63" i="8"/>
  <c r="AI63" i="8"/>
  <c r="AJ63" i="8"/>
  <c r="AK63" i="8"/>
  <c r="R64" i="8"/>
  <c r="S64" i="8"/>
  <c r="T64" i="8"/>
  <c r="U64" i="8"/>
  <c r="V64" i="8"/>
  <c r="W64" i="8"/>
  <c r="X64" i="8"/>
  <c r="Y64" i="8"/>
  <c r="Z64" i="8"/>
  <c r="AA64" i="8"/>
  <c r="AB64" i="8"/>
  <c r="AD64" i="8"/>
  <c r="AE64" i="8"/>
  <c r="AF64" i="8"/>
  <c r="AG64" i="8"/>
  <c r="AH64" i="8"/>
  <c r="AI64" i="8"/>
  <c r="AJ64" i="8"/>
  <c r="AK64" i="8"/>
  <c r="R65" i="8"/>
  <c r="S65" i="8"/>
  <c r="T65" i="8"/>
  <c r="U65" i="8"/>
  <c r="V65" i="8"/>
  <c r="W65" i="8"/>
  <c r="X65" i="8"/>
  <c r="Y65" i="8"/>
  <c r="Z65" i="8"/>
  <c r="AA65" i="8"/>
  <c r="AB65" i="8"/>
  <c r="AD65" i="8"/>
  <c r="AE65" i="8"/>
  <c r="AF65" i="8"/>
  <c r="AG65" i="8"/>
  <c r="AH65" i="8"/>
  <c r="AI65" i="8"/>
  <c r="AJ65" i="8"/>
  <c r="AK65" i="8"/>
  <c r="R66" i="8"/>
  <c r="S66" i="8"/>
  <c r="T66" i="8"/>
  <c r="U66" i="8"/>
  <c r="V66" i="8"/>
  <c r="W66" i="8"/>
  <c r="X66" i="8"/>
  <c r="Y66" i="8"/>
  <c r="Z66" i="8"/>
  <c r="AA66" i="8"/>
  <c r="AB66" i="8"/>
  <c r="AD66" i="8"/>
  <c r="AE66" i="8"/>
  <c r="AF66" i="8"/>
  <c r="AG66" i="8"/>
  <c r="AH66" i="8"/>
  <c r="AI66" i="8"/>
  <c r="AJ66" i="8"/>
  <c r="AK66" i="8"/>
  <c r="R67" i="8"/>
  <c r="S67" i="8"/>
  <c r="T67" i="8"/>
  <c r="U67" i="8"/>
  <c r="V67" i="8"/>
  <c r="W67" i="8"/>
  <c r="X67" i="8"/>
  <c r="Y67" i="8"/>
  <c r="Z67" i="8"/>
  <c r="AA67" i="8"/>
  <c r="AB67" i="8"/>
  <c r="AD67" i="8"/>
  <c r="AE67" i="8"/>
  <c r="AF67" i="8"/>
  <c r="AG67" i="8"/>
  <c r="AH67" i="8"/>
  <c r="AI67" i="8"/>
  <c r="AJ67" i="8"/>
  <c r="AK67" i="8"/>
  <c r="R68" i="8"/>
  <c r="S68" i="8"/>
  <c r="T68" i="8"/>
  <c r="U68" i="8"/>
  <c r="V68" i="8"/>
  <c r="W68" i="8"/>
  <c r="X68" i="8"/>
  <c r="Y68" i="8"/>
  <c r="Z68" i="8"/>
  <c r="AA68" i="8"/>
  <c r="AB68" i="8"/>
  <c r="AD68" i="8"/>
  <c r="AE68" i="8"/>
  <c r="AF68" i="8"/>
  <c r="AG68" i="8"/>
  <c r="AH68" i="8"/>
  <c r="AI68" i="8"/>
  <c r="AJ68" i="8"/>
  <c r="AK68" i="8"/>
  <c r="R69" i="8"/>
  <c r="S69" i="8"/>
  <c r="T69" i="8"/>
  <c r="U69" i="8"/>
  <c r="V69" i="8"/>
  <c r="W69" i="8"/>
  <c r="X69" i="8"/>
  <c r="Y69" i="8"/>
  <c r="Z69" i="8"/>
  <c r="AA69" i="8"/>
  <c r="AB69" i="8"/>
  <c r="AD69" i="8"/>
  <c r="AE69" i="8"/>
  <c r="AF69" i="8"/>
  <c r="AG69" i="8"/>
  <c r="AH69" i="8"/>
  <c r="AI69" i="8"/>
  <c r="AJ69" i="8"/>
  <c r="AK69" i="8"/>
  <c r="R70" i="8"/>
  <c r="S70" i="8"/>
  <c r="T70" i="8"/>
  <c r="U70" i="8"/>
  <c r="V70" i="8"/>
  <c r="W70" i="8"/>
  <c r="X70" i="8"/>
  <c r="Y70" i="8"/>
  <c r="Z70" i="8"/>
  <c r="AA70" i="8"/>
  <c r="AB70" i="8"/>
  <c r="AD70" i="8"/>
  <c r="AE70" i="8"/>
  <c r="AF70" i="8"/>
  <c r="AG70" i="8"/>
  <c r="AH70" i="8"/>
  <c r="AI70" i="8"/>
  <c r="AJ70" i="8"/>
  <c r="AK70" i="8"/>
  <c r="R71" i="8"/>
  <c r="S71" i="8"/>
  <c r="T71" i="8"/>
  <c r="U71" i="8"/>
  <c r="V71" i="8"/>
  <c r="W71" i="8"/>
  <c r="X71" i="8"/>
  <c r="Y71" i="8"/>
  <c r="Z71" i="8"/>
  <c r="AA71" i="8"/>
  <c r="AB71" i="8"/>
  <c r="AD71" i="8"/>
  <c r="AE71" i="8"/>
  <c r="AF71" i="8"/>
  <c r="AG71" i="8"/>
  <c r="AH71" i="8"/>
  <c r="AI71" i="8"/>
  <c r="AJ71" i="8"/>
  <c r="AK71" i="8"/>
  <c r="R72" i="8"/>
  <c r="S72" i="8"/>
  <c r="T72" i="8"/>
  <c r="U72" i="8"/>
  <c r="V72" i="8"/>
  <c r="W72" i="8"/>
  <c r="X72" i="8"/>
  <c r="Y72" i="8"/>
  <c r="Z72" i="8"/>
  <c r="AA72" i="8"/>
  <c r="AB72" i="8"/>
  <c r="AD72" i="8"/>
  <c r="AE72" i="8"/>
  <c r="AF72" i="8"/>
  <c r="AG72" i="8"/>
  <c r="AH72" i="8"/>
  <c r="AI72" i="8"/>
  <c r="AJ72" i="8"/>
  <c r="AK72" i="8"/>
  <c r="R75" i="8"/>
  <c r="S75" i="8"/>
  <c r="T75" i="8"/>
  <c r="U75" i="8"/>
  <c r="V75" i="8"/>
  <c r="W75" i="8"/>
  <c r="X75" i="8"/>
  <c r="Y75" i="8"/>
  <c r="Z75" i="8"/>
  <c r="AA75" i="8"/>
  <c r="AB75" i="8"/>
  <c r="AD75" i="8"/>
  <c r="AE75" i="8"/>
  <c r="AF75" i="8"/>
  <c r="AG75" i="8"/>
  <c r="AH75" i="8"/>
  <c r="AI75" i="8"/>
  <c r="AJ75" i="8"/>
  <c r="AK75" i="8"/>
  <c r="R76" i="8"/>
  <c r="S76" i="8"/>
  <c r="T76" i="8"/>
  <c r="U76" i="8"/>
  <c r="V76" i="8"/>
  <c r="W76" i="8"/>
  <c r="X76" i="8"/>
  <c r="Y76" i="8"/>
  <c r="Z76" i="8"/>
  <c r="AA76" i="8"/>
  <c r="AB76" i="8"/>
  <c r="AD76" i="8"/>
  <c r="AE76" i="8"/>
  <c r="AF76" i="8"/>
  <c r="AG76" i="8"/>
  <c r="AH76" i="8"/>
  <c r="AI76" i="8"/>
  <c r="AJ76" i="8"/>
  <c r="AK76" i="8"/>
  <c r="R77" i="8"/>
  <c r="S77" i="8"/>
  <c r="T77" i="8"/>
  <c r="U77" i="8"/>
  <c r="V77" i="8"/>
  <c r="W77" i="8"/>
  <c r="X77" i="8"/>
  <c r="Y77" i="8"/>
  <c r="Z77" i="8"/>
  <c r="AA77" i="8"/>
  <c r="AB77" i="8"/>
  <c r="AD77" i="8"/>
  <c r="AE77" i="8"/>
  <c r="AF77" i="8"/>
  <c r="AG77" i="8"/>
  <c r="AH77" i="8"/>
  <c r="AI77" i="8"/>
  <c r="AJ77" i="8"/>
  <c r="AK77" i="8"/>
  <c r="R78" i="8"/>
  <c r="S78" i="8"/>
  <c r="T78" i="8"/>
  <c r="U78" i="8"/>
  <c r="V78" i="8"/>
  <c r="W78" i="8"/>
  <c r="X78" i="8"/>
  <c r="Y78" i="8"/>
  <c r="Z78" i="8"/>
  <c r="AA78" i="8"/>
  <c r="AB78" i="8"/>
  <c r="AD78" i="8"/>
  <c r="AE78" i="8"/>
  <c r="AF78" i="8"/>
  <c r="AG78" i="8"/>
  <c r="AH78" i="8"/>
  <c r="AI78" i="8"/>
  <c r="AJ78" i="8"/>
  <c r="AK78" i="8"/>
  <c r="R79" i="8"/>
  <c r="S79" i="8"/>
  <c r="T79" i="8"/>
  <c r="U79" i="8"/>
  <c r="V79" i="8"/>
  <c r="W79" i="8"/>
  <c r="X79" i="8"/>
  <c r="Y79" i="8"/>
  <c r="Z79" i="8"/>
  <c r="AA79" i="8"/>
  <c r="AB79" i="8"/>
  <c r="AD79" i="8"/>
  <c r="AE79" i="8"/>
  <c r="AF79" i="8"/>
  <c r="AG79" i="8"/>
  <c r="AH79" i="8"/>
  <c r="AI79" i="8"/>
  <c r="AJ79" i="8"/>
  <c r="AJ80" i="8" s="1"/>
  <c r="AK79" i="8"/>
  <c r="U80" i="8"/>
  <c r="AD80" i="8"/>
  <c r="E186" i="4"/>
  <c r="C14" i="12"/>
  <c r="U49" i="8" l="1"/>
  <c r="V61" i="8"/>
  <c r="W73" i="8"/>
  <c r="AD49" i="8"/>
  <c r="AJ49" i="8"/>
  <c r="AI37" i="8"/>
  <c r="AG80" i="8"/>
  <c r="X80" i="8"/>
  <c r="G30" i="16" s="1"/>
  <c r="AF73" i="8"/>
  <c r="AA73" i="8"/>
  <c r="S73" i="8"/>
  <c r="Z61" i="8"/>
  <c r="R61" i="8"/>
  <c r="AK61" i="8"/>
  <c r="AE61" i="8"/>
  <c r="AB80" i="8"/>
  <c r="T80" i="8"/>
  <c r="Y80" i="8"/>
  <c r="AK80" i="8"/>
  <c r="AE80" i="8"/>
  <c r="V80" i="8"/>
  <c r="G28" i="16" s="1"/>
  <c r="Y49" i="8"/>
  <c r="AG37" i="8"/>
  <c r="X37" i="8"/>
  <c r="AH73" i="8"/>
  <c r="AI80" i="8"/>
  <c r="X73" i="8"/>
  <c r="U61" i="8"/>
  <c r="AF61" i="8"/>
  <c r="W61" i="8"/>
  <c r="AI61" i="8"/>
  <c r="AB61" i="8"/>
  <c r="T61" i="8"/>
  <c r="AI49" i="8"/>
  <c r="AB49" i="8"/>
  <c r="T49" i="8"/>
  <c r="AK49" i="8"/>
  <c r="AE49" i="8"/>
  <c r="V49" i="8"/>
  <c r="D28" i="16" s="1"/>
  <c r="AH49" i="8"/>
  <c r="AA49" i="8"/>
  <c r="S49" i="8"/>
  <c r="Z37" i="8"/>
  <c r="R37" i="8"/>
  <c r="AF37" i="8"/>
  <c r="W37" i="8"/>
  <c r="Y37" i="8"/>
  <c r="AG73" i="8"/>
  <c r="AD61" i="8"/>
  <c r="AH80" i="8"/>
  <c r="AA80" i="8"/>
  <c r="S80" i="8"/>
  <c r="Z73" i="8"/>
  <c r="R73" i="8"/>
  <c r="AJ61" i="8"/>
  <c r="Z80" i="8"/>
  <c r="R80" i="8"/>
  <c r="AI73" i="8"/>
  <c r="AB73" i="8"/>
  <c r="AB88" i="8" s="1"/>
  <c r="T73" i="8"/>
  <c r="T88" i="8" s="1"/>
  <c r="Y73" i="8"/>
  <c r="Y61" i="8"/>
  <c r="AJ73" i="8"/>
  <c r="AH61" i="8"/>
  <c r="AA61" i="8"/>
  <c r="S61" i="8"/>
  <c r="AG61" i="8"/>
  <c r="X61" i="8"/>
  <c r="AG49" i="8"/>
  <c r="X49" i="8"/>
  <c r="Z49" i="8"/>
  <c r="R49" i="8"/>
  <c r="AF49" i="8"/>
  <c r="W49" i="8"/>
  <c r="AK37" i="8"/>
  <c r="AE37" i="8"/>
  <c r="V37" i="8"/>
  <c r="AH37" i="8"/>
  <c r="AA37" i="8"/>
  <c r="S37" i="8"/>
  <c r="AJ37" i="8"/>
  <c r="AD37" i="8"/>
  <c r="U37" i="8"/>
  <c r="U73" i="8"/>
  <c r="AD73" i="8"/>
  <c r="AF80" i="8"/>
  <c r="W80" i="8"/>
  <c r="G29" i="16" s="1"/>
  <c r="AK73" i="8"/>
  <c r="AE73" i="8"/>
  <c r="V73" i="8"/>
  <c r="Y35" i="10"/>
  <c r="Z35" i="10"/>
  <c r="AA35" i="10"/>
  <c r="AB35" i="10"/>
  <c r="AC35" i="10"/>
  <c r="AD35" i="10"/>
  <c r="AE35" i="10"/>
  <c r="AF35" i="10"/>
  <c r="AG35" i="10"/>
  <c r="AH35" i="10"/>
  <c r="Y34" i="10"/>
  <c r="Z34" i="10"/>
  <c r="AA34" i="10"/>
  <c r="AB34" i="10"/>
  <c r="AC34" i="10"/>
  <c r="AD34" i="10"/>
  <c r="AE34" i="10"/>
  <c r="AF34" i="10"/>
  <c r="AG34" i="10"/>
  <c r="AH34" i="10"/>
  <c r="Y33" i="10"/>
  <c r="Z33" i="10"/>
  <c r="AA33" i="10"/>
  <c r="AB33" i="10"/>
  <c r="AC33" i="10"/>
  <c r="AD33" i="10"/>
  <c r="AE33" i="10"/>
  <c r="AF33" i="10"/>
  <c r="AG33" i="10"/>
  <c r="AH33" i="10"/>
  <c r="Y32" i="10"/>
  <c r="Z32" i="10"/>
  <c r="AA32" i="10"/>
  <c r="AB32" i="10"/>
  <c r="AC32" i="10"/>
  <c r="AD32" i="10"/>
  <c r="AE32" i="10"/>
  <c r="AF32" i="10"/>
  <c r="AG32" i="10"/>
  <c r="AH32" i="10"/>
  <c r="Y11" i="10"/>
  <c r="Z11" i="10"/>
  <c r="AA11" i="10"/>
  <c r="AB11" i="10"/>
  <c r="AC11" i="10"/>
  <c r="AD11" i="10"/>
  <c r="AE11" i="10"/>
  <c r="AF11" i="10"/>
  <c r="AG11" i="10"/>
  <c r="AH11" i="10"/>
  <c r="G126" i="18"/>
  <c r="F126" i="18"/>
  <c r="E126" i="18"/>
  <c r="C125" i="18"/>
  <c r="L124" i="18"/>
  <c r="C124" i="18"/>
  <c r="C123" i="18"/>
  <c r="C121" i="18"/>
  <c r="C120" i="18"/>
  <c r="C119" i="18"/>
  <c r="C118" i="18"/>
  <c r="C117" i="18"/>
  <c r="C116" i="18"/>
  <c r="C115" i="18"/>
  <c r="C114" i="18"/>
  <c r="C113" i="18"/>
  <c r="C112" i="18"/>
  <c r="C111" i="18"/>
  <c r="C110" i="18"/>
  <c r="C109" i="18"/>
  <c r="C108" i="18"/>
  <c r="C106" i="18"/>
  <c r="C105" i="18"/>
  <c r="C104" i="18"/>
  <c r="C103" i="18"/>
  <c r="C102" i="18"/>
  <c r="C101" i="18"/>
  <c r="C100" i="18"/>
  <c r="C99" i="18"/>
  <c r="C98" i="18"/>
  <c r="C97" i="18"/>
  <c r="C96" i="18"/>
  <c r="C94" i="18"/>
  <c r="C93" i="18"/>
  <c r="C92" i="18"/>
  <c r="C90" i="18"/>
  <c r="C89" i="18"/>
  <c r="C88" i="18"/>
  <c r="C87" i="18"/>
  <c r="C86" i="18"/>
  <c r="C85" i="18"/>
  <c r="C84" i="18"/>
  <c r="C82" i="18"/>
  <c r="C81" i="18"/>
  <c r="C80" i="18"/>
  <c r="C78" i="18"/>
  <c r="C77" i="18"/>
  <c r="C76" i="18"/>
  <c r="C75" i="18"/>
  <c r="C74" i="18"/>
  <c r="C73" i="18"/>
  <c r="C71" i="18"/>
  <c r="C70" i="18"/>
  <c r="C69" i="18"/>
  <c r="C68" i="18"/>
  <c r="C67" i="18"/>
  <c r="C66" i="18"/>
  <c r="C65" i="18"/>
  <c r="C64" i="18"/>
  <c r="C63" i="18"/>
  <c r="C62" i="18"/>
  <c r="C60" i="18"/>
  <c r="C59" i="18"/>
  <c r="C58" i="18"/>
  <c r="C57" i="18"/>
  <c r="C56" i="18"/>
  <c r="C55" i="18"/>
  <c r="C54" i="18"/>
  <c r="C53" i="18"/>
  <c r="C52" i="18"/>
  <c r="C51" i="18"/>
  <c r="C50" i="18"/>
  <c r="C49" i="18"/>
  <c r="C45" i="18"/>
  <c r="G42" i="18"/>
  <c r="F42" i="18"/>
  <c r="E42" i="18"/>
  <c r="C41" i="18"/>
  <c r="C40" i="18"/>
  <c r="C39" i="18"/>
  <c r="C37" i="18"/>
  <c r="C36" i="18"/>
  <c r="C35" i="18"/>
  <c r="C34" i="18"/>
  <c r="C33" i="18"/>
  <c r="C32" i="18"/>
  <c r="C31" i="18"/>
  <c r="C30" i="18"/>
  <c r="C28" i="18"/>
  <c r="C27" i="18"/>
  <c r="C26" i="18"/>
  <c r="C25" i="18"/>
  <c r="C24" i="18"/>
  <c r="C23" i="18"/>
  <c r="C22" i="18"/>
  <c r="C20" i="18"/>
  <c r="C19" i="18"/>
  <c r="C18" i="18"/>
  <c r="C17" i="18"/>
  <c r="G13" i="18"/>
  <c r="F13" i="18"/>
  <c r="E13" i="18"/>
  <c r="C12" i="18"/>
  <c r="C11" i="18"/>
  <c r="G73" i="8"/>
  <c r="G61" i="8"/>
  <c r="G49" i="8"/>
  <c r="G80" i="8"/>
  <c r="G34" i="16"/>
  <c r="G33" i="16"/>
  <c r="G32" i="16"/>
  <c r="G31" i="16"/>
  <c r="D34" i="16"/>
  <c r="D33" i="16"/>
  <c r="D32" i="16"/>
  <c r="D31" i="16"/>
  <c r="D30" i="16"/>
  <c r="D29" i="16"/>
  <c r="G27" i="16"/>
  <c r="D27" i="16"/>
  <c r="C80" i="8"/>
  <c r="Q79" i="8"/>
  <c r="P79" i="8" s="1"/>
  <c r="O79" i="8"/>
  <c r="K79" i="8"/>
  <c r="L79" i="8" s="1"/>
  <c r="Q78" i="8"/>
  <c r="P78" i="8" s="1"/>
  <c r="O78" i="8"/>
  <c r="K78" i="8"/>
  <c r="L78" i="8" s="1"/>
  <c r="Q77" i="8"/>
  <c r="P77" i="8" s="1"/>
  <c r="O77" i="8"/>
  <c r="K77" i="8"/>
  <c r="L77" i="8" s="1"/>
  <c r="Q76" i="8"/>
  <c r="P76" i="8" s="1"/>
  <c r="O76" i="8"/>
  <c r="K76" i="8"/>
  <c r="L76" i="8" s="1"/>
  <c r="Q75" i="8"/>
  <c r="O75" i="8"/>
  <c r="K75" i="8"/>
  <c r="L75" i="8" s="1"/>
  <c r="C73" i="8"/>
  <c r="Q72" i="8"/>
  <c r="P72" i="8" s="1"/>
  <c r="O72" i="8"/>
  <c r="K72" i="8"/>
  <c r="L72" i="8" s="1"/>
  <c r="Q71" i="8"/>
  <c r="P71" i="8" s="1"/>
  <c r="O71" i="8"/>
  <c r="K71" i="8"/>
  <c r="L71" i="8" s="1"/>
  <c r="Q70" i="8"/>
  <c r="P70" i="8" s="1"/>
  <c r="O70" i="8"/>
  <c r="K70" i="8"/>
  <c r="L70" i="8" s="1"/>
  <c r="Q69" i="8"/>
  <c r="P69" i="8" s="1"/>
  <c r="O69" i="8"/>
  <c r="K69" i="8"/>
  <c r="L69" i="8" s="1"/>
  <c r="Q68" i="8"/>
  <c r="P68" i="8" s="1"/>
  <c r="O68" i="8"/>
  <c r="K68" i="8"/>
  <c r="L68" i="8" s="1"/>
  <c r="Q67" i="8"/>
  <c r="P67" i="8" s="1"/>
  <c r="O67" i="8"/>
  <c r="K67" i="8"/>
  <c r="L67" i="8" s="1"/>
  <c r="Q66" i="8"/>
  <c r="P66" i="8" s="1"/>
  <c r="O66" i="8"/>
  <c r="K66" i="8"/>
  <c r="L66" i="8" s="1"/>
  <c r="Q65" i="8"/>
  <c r="P65" i="8" s="1"/>
  <c r="O65" i="8"/>
  <c r="K65" i="8"/>
  <c r="L65" i="8" s="1"/>
  <c r="Q64" i="8"/>
  <c r="P64" i="8" s="1"/>
  <c r="O64" i="8"/>
  <c r="K64" i="8"/>
  <c r="L64" i="8" s="1"/>
  <c r="Q63" i="8"/>
  <c r="P63" i="8" s="1"/>
  <c r="O63" i="8"/>
  <c r="K63" i="8"/>
  <c r="C61" i="8"/>
  <c r="Q60" i="8"/>
  <c r="P60" i="8" s="1"/>
  <c r="O60" i="8"/>
  <c r="K60" i="8"/>
  <c r="L60" i="8" s="1"/>
  <c r="Q59" i="8"/>
  <c r="P59" i="8" s="1"/>
  <c r="O59" i="8"/>
  <c r="K59" i="8"/>
  <c r="L59" i="8" s="1"/>
  <c r="Q58" i="8"/>
  <c r="P58" i="8" s="1"/>
  <c r="O58" i="8"/>
  <c r="K58" i="8"/>
  <c r="L58" i="8" s="1"/>
  <c r="Q57" i="8"/>
  <c r="P57" i="8" s="1"/>
  <c r="O57" i="8"/>
  <c r="K57" i="8"/>
  <c r="L57" i="8" s="1"/>
  <c r="Q56" i="8"/>
  <c r="P56" i="8" s="1"/>
  <c r="O56" i="8"/>
  <c r="K56" i="8"/>
  <c r="L56" i="8" s="1"/>
  <c r="Q55" i="8"/>
  <c r="P55" i="8" s="1"/>
  <c r="O55" i="8"/>
  <c r="K55" i="8"/>
  <c r="L55" i="8" s="1"/>
  <c r="Q54" i="8"/>
  <c r="P54" i="8" s="1"/>
  <c r="O54" i="8"/>
  <c r="K54" i="8"/>
  <c r="L54" i="8" s="1"/>
  <c r="Q53" i="8"/>
  <c r="P53" i="8" s="1"/>
  <c r="O53" i="8"/>
  <c r="K53" i="8"/>
  <c r="L53" i="8" s="1"/>
  <c r="Q52" i="8"/>
  <c r="P52" i="8" s="1"/>
  <c r="O52" i="8"/>
  <c r="K52" i="8"/>
  <c r="L52" i="8" s="1"/>
  <c r="Q51" i="8"/>
  <c r="P51" i="8" s="1"/>
  <c r="O51" i="8"/>
  <c r="K51" i="8"/>
  <c r="C49" i="8"/>
  <c r="Q48" i="8"/>
  <c r="P48" i="8" s="1"/>
  <c r="O48" i="8"/>
  <c r="K48" i="8"/>
  <c r="L48" i="8" s="1"/>
  <c r="Q47" i="8"/>
  <c r="P47" i="8" s="1"/>
  <c r="O47" i="8"/>
  <c r="K47" i="8"/>
  <c r="L47" i="8" s="1"/>
  <c r="Q46" i="8"/>
  <c r="P46" i="8" s="1"/>
  <c r="O46" i="8"/>
  <c r="K46" i="8"/>
  <c r="L46" i="8" s="1"/>
  <c r="Q45" i="8"/>
  <c r="P45" i="8" s="1"/>
  <c r="O45" i="8"/>
  <c r="K45" i="8"/>
  <c r="L45" i="8" s="1"/>
  <c r="Q44" i="8"/>
  <c r="P44" i="8" s="1"/>
  <c r="O44" i="8"/>
  <c r="K44" i="8"/>
  <c r="L44" i="8" s="1"/>
  <c r="Q43" i="8"/>
  <c r="P43" i="8" s="1"/>
  <c r="O43" i="8"/>
  <c r="K43" i="8"/>
  <c r="L43" i="8" s="1"/>
  <c r="Q42" i="8"/>
  <c r="P42" i="8" s="1"/>
  <c r="O42" i="8"/>
  <c r="K42" i="8"/>
  <c r="L42" i="8" s="1"/>
  <c r="Q41" i="8"/>
  <c r="P41" i="8" s="1"/>
  <c r="O41" i="8"/>
  <c r="K41" i="8"/>
  <c r="L41" i="8" s="1"/>
  <c r="Q40" i="8"/>
  <c r="P40" i="8" s="1"/>
  <c r="O40" i="8"/>
  <c r="K40" i="8"/>
  <c r="L40" i="8" s="1"/>
  <c r="Q39" i="8"/>
  <c r="P39" i="8" s="1"/>
  <c r="O39" i="8"/>
  <c r="K39" i="8"/>
  <c r="G37" i="8"/>
  <c r="C37" i="8"/>
  <c r="Q36" i="8"/>
  <c r="P36" i="8" s="1"/>
  <c r="O36" i="8"/>
  <c r="K36" i="8"/>
  <c r="L36" i="8" s="1"/>
  <c r="Q35" i="8"/>
  <c r="P35" i="8" s="1"/>
  <c r="O35" i="8"/>
  <c r="K35" i="8"/>
  <c r="L35" i="8" s="1"/>
  <c r="Q34" i="8"/>
  <c r="P34" i="8" s="1"/>
  <c r="O34" i="8"/>
  <c r="K34" i="8"/>
  <c r="L34" i="8" s="1"/>
  <c r="Q33" i="8"/>
  <c r="P33" i="8" s="1"/>
  <c r="O33" i="8"/>
  <c r="K33" i="8"/>
  <c r="L33" i="8" s="1"/>
  <c r="Q32" i="8"/>
  <c r="P32" i="8" s="1"/>
  <c r="O32" i="8"/>
  <c r="K32" i="8"/>
  <c r="L32" i="8" s="1"/>
  <c r="G192" i="4"/>
  <c r="E185" i="4"/>
  <c r="I181" i="4"/>
  <c r="H181" i="4"/>
  <c r="G181" i="4"/>
  <c r="E180" i="4"/>
  <c r="E179" i="4"/>
  <c r="E178" i="4"/>
  <c r="E176" i="4"/>
  <c r="E175" i="4"/>
  <c r="E174" i="4"/>
  <c r="E173" i="4"/>
  <c r="E172" i="4"/>
  <c r="E171" i="4"/>
  <c r="E170" i="4"/>
  <c r="E169" i="4"/>
  <c r="E168" i="4"/>
  <c r="E167" i="4"/>
  <c r="E166" i="4"/>
  <c r="E165" i="4"/>
  <c r="E164" i="4"/>
  <c r="E163" i="4"/>
  <c r="E161" i="4"/>
  <c r="E160" i="4"/>
  <c r="E159" i="4"/>
  <c r="E158" i="4"/>
  <c r="E157" i="4"/>
  <c r="E156" i="4"/>
  <c r="E155" i="4"/>
  <c r="E154" i="4"/>
  <c r="E153" i="4"/>
  <c r="E152" i="4"/>
  <c r="E151" i="4"/>
  <c r="E149" i="4"/>
  <c r="E148" i="4"/>
  <c r="E147" i="4"/>
  <c r="E145" i="4"/>
  <c r="E144" i="4"/>
  <c r="E143" i="4"/>
  <c r="E142" i="4"/>
  <c r="E58" i="10" s="1"/>
  <c r="E141" i="4"/>
  <c r="E140" i="4"/>
  <c r="E139" i="4"/>
  <c r="E137" i="4"/>
  <c r="E136" i="4"/>
  <c r="E135" i="4"/>
  <c r="E133" i="4"/>
  <c r="E132" i="4"/>
  <c r="E131" i="4"/>
  <c r="E130" i="4"/>
  <c r="E129" i="4"/>
  <c r="E128" i="4"/>
  <c r="E126" i="4"/>
  <c r="E125" i="4"/>
  <c r="E124" i="4"/>
  <c r="E123" i="4"/>
  <c r="E122" i="4"/>
  <c r="E121" i="4"/>
  <c r="E120" i="4"/>
  <c r="E119" i="4"/>
  <c r="E118" i="4"/>
  <c r="E117" i="4"/>
  <c r="E115" i="4"/>
  <c r="E114" i="4"/>
  <c r="E113" i="4"/>
  <c r="E112" i="4"/>
  <c r="E111" i="4"/>
  <c r="E110" i="4"/>
  <c r="E109" i="4"/>
  <c r="E108" i="4"/>
  <c r="E107" i="4"/>
  <c r="E106" i="4"/>
  <c r="E105" i="4"/>
  <c r="E104" i="4"/>
  <c r="E99" i="4"/>
  <c r="I96" i="4"/>
  <c r="H96" i="4"/>
  <c r="G96" i="4"/>
  <c r="E95" i="4"/>
  <c r="E94" i="4"/>
  <c r="E93" i="4"/>
  <c r="E91" i="4"/>
  <c r="E90" i="4"/>
  <c r="E89" i="4"/>
  <c r="E88" i="4"/>
  <c r="E87" i="4"/>
  <c r="E86" i="4"/>
  <c r="E85" i="4"/>
  <c r="E84" i="4"/>
  <c r="E82" i="4"/>
  <c r="E81" i="4"/>
  <c r="E80" i="4"/>
  <c r="E79" i="4"/>
  <c r="E78" i="4"/>
  <c r="E77" i="4"/>
  <c r="E76" i="4"/>
  <c r="E74" i="4"/>
  <c r="E73" i="4"/>
  <c r="E72" i="4"/>
  <c r="E71" i="4"/>
  <c r="I67" i="4"/>
  <c r="H67" i="4"/>
  <c r="G67" i="4"/>
  <c r="E66" i="4"/>
  <c r="E65" i="4"/>
  <c r="AD36" i="10" l="1"/>
  <c r="AD37" i="10" s="1"/>
  <c r="AC36" i="10"/>
  <c r="AC37" i="10" s="1"/>
  <c r="AB36" i="10"/>
  <c r="AA36" i="10"/>
  <c r="AA37" i="10" s="1"/>
  <c r="AG36" i="10"/>
  <c r="AG37" i="10" s="1"/>
  <c r="Z36" i="10"/>
  <c r="Z37" i="10" s="1"/>
  <c r="AH36" i="10"/>
  <c r="AH37" i="10" s="1"/>
  <c r="Y36" i="10"/>
  <c r="Y37" i="10" s="1"/>
  <c r="AF36" i="10"/>
  <c r="AF37" i="10" s="1"/>
  <c r="AE36" i="10"/>
  <c r="AE37" i="10" s="1"/>
  <c r="E128" i="18"/>
  <c r="C129" i="18" s="1"/>
  <c r="C115" i="21" s="1"/>
  <c r="O80" i="8"/>
  <c r="AJ88" i="8"/>
  <c r="W88" i="8"/>
  <c r="R88" i="8"/>
  <c r="X88" i="8"/>
  <c r="AK88" i="8"/>
  <c r="AH88" i="8"/>
  <c r="F128" i="18"/>
  <c r="F131" i="18" s="1"/>
  <c r="F133" i="18" s="1"/>
  <c r="AB37" i="10"/>
  <c r="E67" i="4"/>
  <c r="D49" i="16" s="1"/>
  <c r="G183" i="4"/>
  <c r="H183" i="4"/>
  <c r="D88" i="8"/>
  <c r="D27" i="18" s="1"/>
  <c r="V88" i="8"/>
  <c r="AF88" i="8"/>
  <c r="AE88" i="8"/>
  <c r="O73" i="8"/>
  <c r="G128" i="18"/>
  <c r="U88" i="8"/>
  <c r="Z88" i="8"/>
  <c r="O37" i="8"/>
  <c r="O61" i="8"/>
  <c r="P73" i="8"/>
  <c r="AD88" i="8"/>
  <c r="AI88" i="8"/>
  <c r="P61" i="8"/>
  <c r="D51" i="16"/>
  <c r="P49" i="8"/>
  <c r="C126" i="18"/>
  <c r="S88" i="8"/>
  <c r="Y88" i="8"/>
  <c r="AG88" i="8"/>
  <c r="P37" i="8"/>
  <c r="O49" i="8"/>
  <c r="AA88" i="8"/>
  <c r="E181" i="4"/>
  <c r="J179" i="4"/>
  <c r="D53" i="16"/>
  <c r="H25" i="17"/>
  <c r="E44" i="17"/>
  <c r="E48" i="17"/>
  <c r="D29" i="17" s="1"/>
  <c r="D35" i="18"/>
  <c r="D41" i="18"/>
  <c r="D76" i="18"/>
  <c r="D81" i="18"/>
  <c r="D113" i="18"/>
  <c r="D117" i="18"/>
  <c r="D51" i="18"/>
  <c r="D55" i="18"/>
  <c r="D87" i="18"/>
  <c r="D92" i="18"/>
  <c r="D11" i="18"/>
  <c r="D20" i="18"/>
  <c r="D56" i="18"/>
  <c r="D60" i="18"/>
  <c r="D93" i="18"/>
  <c r="D98" i="18"/>
  <c r="D12" i="18"/>
  <c r="D17" i="18"/>
  <c r="D53" i="18"/>
  <c r="D57" i="18"/>
  <c r="D89" i="18"/>
  <c r="D94" i="18"/>
  <c r="I183" i="4"/>
  <c r="C42" i="18"/>
  <c r="H31" i="18" s="1"/>
  <c r="C13" i="18"/>
  <c r="D32" i="18"/>
  <c r="D45" i="18"/>
  <c r="C29" i="16"/>
  <c r="C34" i="16"/>
  <c r="E28" i="16"/>
  <c r="E32" i="16"/>
  <c r="Q73" i="8"/>
  <c r="E73" i="8" s="1"/>
  <c r="F27" i="16"/>
  <c r="F31" i="16"/>
  <c r="C33" i="16"/>
  <c r="E31" i="16"/>
  <c r="L37" i="8"/>
  <c r="K49" i="8"/>
  <c r="E29" i="16"/>
  <c r="E33" i="16"/>
  <c r="E27" i="16"/>
  <c r="F30" i="16"/>
  <c r="F34" i="16"/>
  <c r="C28" i="16"/>
  <c r="C30" i="16"/>
  <c r="G35" i="16"/>
  <c r="Q37" i="8"/>
  <c r="C27" i="16"/>
  <c r="C31" i="16"/>
  <c r="L39" i="8"/>
  <c r="L49" i="8" s="1"/>
  <c r="Q49" i="8"/>
  <c r="E49" i="8" s="1"/>
  <c r="E30" i="16"/>
  <c r="E34" i="16"/>
  <c r="L80" i="8"/>
  <c r="K80" i="8"/>
  <c r="Q61" i="8"/>
  <c r="E61" i="8" s="1"/>
  <c r="Q80" i="8"/>
  <c r="E80" i="8" s="1"/>
  <c r="P75" i="8"/>
  <c r="P80" i="8" s="1"/>
  <c r="C32" i="16"/>
  <c r="K37" i="8"/>
  <c r="K61" i="8"/>
  <c r="L51" i="8"/>
  <c r="L61" i="8" s="1"/>
  <c r="K73" i="8"/>
  <c r="F28" i="16"/>
  <c r="F32" i="16"/>
  <c r="F29" i="16"/>
  <c r="F33" i="16"/>
  <c r="L63" i="8"/>
  <c r="L73" i="8" s="1"/>
  <c r="D35" i="16"/>
  <c r="E96" i="4"/>
  <c r="J99" i="4" s="1"/>
  <c r="H24" i="17" s="1"/>
  <c r="E131" i="18" l="1"/>
  <c r="H33" i="18"/>
  <c r="H193" i="4"/>
  <c r="E191" i="4"/>
  <c r="C131" i="18"/>
  <c r="J85" i="4"/>
  <c r="D128" i="21" s="1"/>
  <c r="J87" i="4"/>
  <c r="D130" i="21" s="1"/>
  <c r="E130" i="21" s="1"/>
  <c r="J86" i="4"/>
  <c r="D129" i="21" s="1"/>
  <c r="E129" i="21" s="1"/>
  <c r="D33" i="18"/>
  <c r="D103" i="18"/>
  <c r="D66" i="18"/>
  <c r="D26" i="18"/>
  <c r="D106" i="18"/>
  <c r="D69" i="18"/>
  <c r="D30" i="18"/>
  <c r="D101" i="18"/>
  <c r="D64" i="18"/>
  <c r="D125" i="18"/>
  <c r="D90" i="18"/>
  <c r="D54" i="18"/>
  <c r="D99" i="18"/>
  <c r="D62" i="18"/>
  <c r="D22" i="18"/>
  <c r="D102" i="18"/>
  <c r="D65" i="18"/>
  <c r="D25" i="18"/>
  <c r="D97" i="18"/>
  <c r="D59" i="18"/>
  <c r="D121" i="18"/>
  <c r="D86" i="18"/>
  <c r="D50" i="18"/>
  <c r="D126" i="18"/>
  <c r="D120" i="18"/>
  <c r="D85" i="18"/>
  <c r="D49" i="18"/>
  <c r="D124" i="18"/>
  <c r="D88" i="18"/>
  <c r="D52" i="18"/>
  <c r="D118" i="18"/>
  <c r="D82" i="18"/>
  <c r="D39" i="18"/>
  <c r="D109" i="18"/>
  <c r="D71" i="18"/>
  <c r="G12" i="4"/>
  <c r="G16" i="4"/>
  <c r="D123" i="18"/>
  <c r="D116" i="18"/>
  <c r="D80" i="18"/>
  <c r="D37" i="18"/>
  <c r="D119" i="18"/>
  <c r="D84" i="18"/>
  <c r="D114" i="18"/>
  <c r="D77" i="18"/>
  <c r="D28" i="18"/>
  <c r="D104" i="18"/>
  <c r="D67" i="18"/>
  <c r="D23" i="18"/>
  <c r="D112" i="18"/>
  <c r="D75" i="18"/>
  <c r="D34" i="18"/>
  <c r="D115" i="18"/>
  <c r="D78" i="18"/>
  <c r="D40" i="18"/>
  <c r="D110" i="18"/>
  <c r="D73" i="18"/>
  <c r="D24" i="18"/>
  <c r="D100" i="18"/>
  <c r="D63" i="18"/>
  <c r="D18" i="18"/>
  <c r="D108" i="18"/>
  <c r="D70" i="18"/>
  <c r="D31" i="18"/>
  <c r="D111" i="18"/>
  <c r="D74" i="18"/>
  <c r="D36" i="18"/>
  <c r="D105" i="18"/>
  <c r="D68" i="18"/>
  <c r="D19" i="18"/>
  <c r="D96" i="18"/>
  <c r="D58" i="18"/>
  <c r="E133" i="18"/>
  <c r="C133" i="18" s="1"/>
  <c r="P88" i="8"/>
  <c r="I91" i="8" s="1"/>
  <c r="C128" i="18"/>
  <c r="D128" i="18" s="1"/>
  <c r="H32" i="18"/>
  <c r="O88" i="8"/>
  <c r="D89" i="8" s="1"/>
  <c r="I88" i="8"/>
  <c r="E37" i="8"/>
  <c r="I90" i="8" s="1"/>
  <c r="Q88" i="8"/>
  <c r="J88" i="8"/>
  <c r="D52" i="16"/>
  <c r="F35" i="16"/>
  <c r="I28" i="16"/>
  <c r="I27" i="16"/>
  <c r="E35" i="16"/>
  <c r="I29" i="16"/>
  <c r="I32" i="16"/>
  <c r="I31" i="16"/>
  <c r="I30" i="16"/>
  <c r="I33" i="16"/>
  <c r="I34" i="16"/>
  <c r="E183" i="4"/>
  <c r="J181" i="4" s="1"/>
  <c r="D50" i="16"/>
  <c r="H45" i="18"/>
  <c r="C35" i="16"/>
  <c r="E128" i="21" l="1"/>
  <c r="D131" i="21"/>
  <c r="E131" i="21" s="1"/>
  <c r="J177" i="4"/>
  <c r="I198" i="4"/>
  <c r="D41" i="21" s="1"/>
  <c r="E24" i="21"/>
  <c r="D33" i="21"/>
  <c r="D7" i="21"/>
  <c r="E7" i="21" s="1"/>
  <c r="D8" i="21"/>
  <c r="E8" i="21" s="1"/>
  <c r="D9" i="21"/>
  <c r="E9" i="21" s="1"/>
  <c r="D80" i="21"/>
  <c r="D132" i="21"/>
  <c r="E132" i="21" s="1"/>
  <c r="H27" i="17"/>
  <c r="I27" i="17"/>
  <c r="H28" i="17"/>
  <c r="I28" i="17"/>
  <c r="H26" i="17"/>
  <c r="I26" i="17"/>
  <c r="H126" i="18"/>
  <c r="H124" i="18"/>
  <c r="C13" i="12"/>
  <c r="E43" i="17"/>
  <c r="E45" i="17" s="1"/>
  <c r="E46" i="17" s="1"/>
  <c r="I35" i="16"/>
  <c r="D35" i="21" l="1"/>
  <c r="D34" i="21"/>
  <c r="D89" i="21"/>
  <c r="E89" i="21" s="1"/>
  <c r="D90" i="21"/>
  <c r="E90" i="21" s="1"/>
  <c r="D83" i="21"/>
  <c r="D84" i="21" s="1"/>
  <c r="D93" i="21"/>
  <c r="E93" i="21" s="1"/>
  <c r="D92" i="21"/>
  <c r="E92" i="21" s="1"/>
  <c r="D91" i="21"/>
  <c r="E91" i="21" s="1"/>
  <c r="E25" i="21"/>
  <c r="E27" i="21"/>
  <c r="E26" i="21"/>
  <c r="D53" i="21"/>
  <c r="E53" i="21" s="1"/>
  <c r="D56" i="21"/>
  <c r="E56" i="21" s="1"/>
  <c r="D54" i="21"/>
  <c r="E54" i="21" s="1"/>
  <c r="D57" i="21"/>
  <c r="E57" i="21" s="1"/>
  <c r="D55" i="21"/>
  <c r="E55" i="21" s="1"/>
  <c r="D44" i="21"/>
  <c r="E49" i="17"/>
  <c r="H29" i="17" s="1"/>
  <c r="E94" i="21" l="1"/>
  <c r="E58" i="21"/>
  <c r="D45" i="21"/>
  <c r="D46" i="21"/>
  <c r="D47" i="21" s="1"/>
  <c r="D49" i="21" s="1"/>
  <c r="D60" i="16"/>
  <c r="D8" i="10" l="1"/>
  <c r="J46" i="16" s="1"/>
  <c r="C8" i="10"/>
  <c r="C40" i="16" s="1"/>
  <c r="A9" i="15"/>
  <c r="J73" i="16"/>
  <c r="B47" i="10"/>
  <c r="E46" i="10" s="1"/>
  <c r="D69" i="16"/>
  <c r="D67" i="16"/>
  <c r="J72" i="16"/>
  <c r="D62" i="16"/>
  <c r="D63" i="16"/>
  <c r="X33" i="10"/>
  <c r="W33" i="10"/>
  <c r="V33" i="10"/>
  <c r="U33" i="10"/>
  <c r="T33" i="10"/>
  <c r="S33" i="10"/>
  <c r="R33" i="10"/>
  <c r="Q33" i="10"/>
  <c r="P33" i="10"/>
  <c r="O33" i="10"/>
  <c r="N33" i="10"/>
  <c r="M33" i="10"/>
  <c r="L33" i="10"/>
  <c r="K33" i="10"/>
  <c r="J33" i="10"/>
  <c r="I33" i="10"/>
  <c r="H33" i="10"/>
  <c r="G33" i="10"/>
  <c r="F33" i="10"/>
  <c r="B34" i="10"/>
  <c r="C33" i="10"/>
  <c r="B33" i="10"/>
  <c r="W34" i="10"/>
  <c r="C16" i="12"/>
  <c r="B33" i="12"/>
  <c r="B1" i="10"/>
  <c r="F5" i="10"/>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C7" i="10"/>
  <c r="J47" i="16" s="1"/>
  <c r="D7" i="10"/>
  <c r="J48" i="16" s="1"/>
  <c r="D16" i="10"/>
  <c r="J50" i="16" s="1"/>
  <c r="D17" i="10"/>
  <c r="D18" i="10"/>
  <c r="J52" i="16" s="1"/>
  <c r="D19" i="10"/>
  <c r="J53" i="16" s="1"/>
  <c r="C24" i="10"/>
  <c r="B32" i="10"/>
  <c r="C32" i="10"/>
  <c r="B35" i="10"/>
  <c r="C35" i="10"/>
  <c r="F52" i="10"/>
  <c r="G52" i="10" s="1"/>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C52" i="10" s="1"/>
  <c r="AD52" i="10" s="1"/>
  <c r="AE52" i="10" s="1"/>
  <c r="AF52" i="10" s="1"/>
  <c r="AG52" i="10" s="1"/>
  <c r="AH52" i="10" s="1"/>
  <c r="AI52" i="10" s="1"/>
  <c r="AJ52" i="10" s="1"/>
  <c r="AK52" i="10" s="1"/>
  <c r="AL52" i="10" s="1"/>
  <c r="AM52" i="10" s="1"/>
  <c r="AN52" i="10" s="1"/>
  <c r="AO52" i="10" s="1"/>
  <c r="AP52" i="10" s="1"/>
  <c r="AQ52" i="10" s="1"/>
  <c r="AR52" i="10" s="1"/>
  <c r="R55" i="10"/>
  <c r="D63" i="10"/>
  <c r="C4" i="6"/>
  <c r="C6" i="6"/>
  <c r="E22" i="8"/>
  <c r="F22" i="8"/>
  <c r="G22" i="8"/>
  <c r="H22" i="8"/>
  <c r="I22" i="8"/>
  <c r="D85" i="8"/>
  <c r="J101" i="8"/>
  <c r="J102" i="8"/>
  <c r="J103" i="8"/>
  <c r="J104" i="8"/>
  <c r="J105" i="8"/>
  <c r="J106" i="8"/>
  <c r="I107" i="8"/>
  <c r="E113" i="8"/>
  <c r="E11" i="10" s="1"/>
  <c r="F113" i="8"/>
  <c r="F11" i="10" s="1"/>
  <c r="G113" i="8"/>
  <c r="G11" i="10" s="1"/>
  <c r="H113" i="8"/>
  <c r="H11" i="10" s="1"/>
  <c r="I113" i="8"/>
  <c r="I11" i="10" s="1"/>
  <c r="E119" i="8"/>
  <c r="J11" i="10" s="1"/>
  <c r="F119" i="8"/>
  <c r="K11" i="10" s="1"/>
  <c r="G119" i="8"/>
  <c r="L11" i="10" s="1"/>
  <c r="H119" i="8"/>
  <c r="M11" i="10" s="1"/>
  <c r="I119" i="8"/>
  <c r="N11" i="10" s="1"/>
  <c r="E125" i="8"/>
  <c r="O11" i="10" s="1"/>
  <c r="F125" i="8"/>
  <c r="P11" i="10" s="1"/>
  <c r="G125" i="8"/>
  <c r="Q11" i="10" s="1"/>
  <c r="H125" i="8"/>
  <c r="R11" i="10" s="1"/>
  <c r="I125" i="8"/>
  <c r="S11" i="10" s="1"/>
  <c r="E131" i="8"/>
  <c r="T11" i="10" s="1"/>
  <c r="F131" i="8"/>
  <c r="U11" i="10" s="1"/>
  <c r="G131" i="8"/>
  <c r="V11" i="10" s="1"/>
  <c r="H131" i="8"/>
  <c r="W11" i="10" s="1"/>
  <c r="I131" i="8"/>
  <c r="X11" i="10" s="1"/>
  <c r="H4" i="4"/>
  <c r="E5" i="4"/>
  <c r="H5" i="4"/>
  <c r="V32" i="10"/>
  <c r="N18" i="4"/>
  <c r="X35" i="10"/>
  <c r="F22" i="4"/>
  <c r="AD36" i="4"/>
  <c r="AD39" i="4"/>
  <c r="F40" i="4"/>
  <c r="AD40" i="4"/>
  <c r="AD41" i="4"/>
  <c r="AD42" i="4"/>
  <c r="E56" i="4"/>
  <c r="A1" i="16"/>
  <c r="H50" i="16"/>
  <c r="H51" i="16"/>
  <c r="H52" i="16"/>
  <c r="H53" i="16"/>
  <c r="D65" i="16"/>
  <c r="D66" i="16"/>
  <c r="D68" i="16"/>
  <c r="B1" i="17"/>
  <c r="I5" i="17"/>
  <c r="I6" i="17"/>
  <c r="I8" i="17"/>
  <c r="I9" i="17"/>
  <c r="I11" i="17"/>
  <c r="I12" i="17"/>
  <c r="I13" i="17"/>
  <c r="I14" i="17"/>
  <c r="I16" i="17"/>
  <c r="I18" i="17"/>
  <c r="H30" i="17"/>
  <c r="I30" i="17" s="1"/>
  <c r="A7" i="15"/>
  <c r="E10" i="15"/>
  <c r="A13" i="15"/>
  <c r="F32" i="10"/>
  <c r="J32" i="10"/>
  <c r="N32" i="10"/>
  <c r="R32" i="10"/>
  <c r="H34" i="10"/>
  <c r="L34" i="10"/>
  <c r="P34" i="10"/>
  <c r="T34" i="10"/>
  <c r="X34" i="10"/>
  <c r="I35" i="10"/>
  <c r="M35" i="10"/>
  <c r="Q35" i="10"/>
  <c r="U35" i="10"/>
  <c r="G32" i="10"/>
  <c r="K32" i="10"/>
  <c r="O32" i="10"/>
  <c r="S32" i="10"/>
  <c r="W32" i="10"/>
  <c r="I34" i="10"/>
  <c r="M34" i="10"/>
  <c r="Q34" i="10"/>
  <c r="U34" i="10"/>
  <c r="F35" i="10"/>
  <c r="J35" i="10"/>
  <c r="N35" i="10"/>
  <c r="R35" i="10"/>
  <c r="V35" i="10"/>
  <c r="H32" i="10"/>
  <c r="L32" i="10"/>
  <c r="P32" i="10"/>
  <c r="T32" i="10"/>
  <c r="X32" i="10"/>
  <c r="F34" i="10"/>
  <c r="J34" i="10"/>
  <c r="N34" i="10"/>
  <c r="R34" i="10"/>
  <c r="V34" i="10"/>
  <c r="G35" i="10"/>
  <c r="K35" i="10"/>
  <c r="O35" i="10"/>
  <c r="S35" i="10"/>
  <c r="W35" i="10"/>
  <c r="I32" i="10"/>
  <c r="M32" i="10"/>
  <c r="Q32" i="10"/>
  <c r="U32" i="10"/>
  <c r="G34" i="10"/>
  <c r="K34" i="10"/>
  <c r="O34" i="10"/>
  <c r="S34" i="10"/>
  <c r="H35" i="10"/>
  <c r="L35" i="10"/>
  <c r="P35" i="10"/>
  <c r="T35" i="10"/>
  <c r="C35" i="6"/>
  <c r="C25" i="6"/>
  <c r="E16" i="10" s="1"/>
  <c r="C50" i="6"/>
  <c r="C42" i="6"/>
  <c r="K22" i="4"/>
  <c r="E19" i="10"/>
  <c r="P36" i="10" l="1"/>
  <c r="P37" i="10" s="1"/>
  <c r="U36" i="10"/>
  <c r="U37" i="10" s="1"/>
  <c r="X36" i="10"/>
  <c r="X37" i="10" s="1"/>
  <c r="W36" i="10"/>
  <c r="W37" i="10" s="1"/>
  <c r="R36" i="10"/>
  <c r="R37" i="10" s="1"/>
  <c r="Q36" i="10"/>
  <c r="Q37" i="10" s="1"/>
  <c r="S36" i="10"/>
  <c r="S37" i="10" s="1"/>
  <c r="I42" i="16" s="1"/>
  <c r="M36" i="10"/>
  <c r="M37" i="10" s="1"/>
  <c r="O36" i="10"/>
  <c r="O37" i="10" s="1"/>
  <c r="J36" i="10"/>
  <c r="J37" i="10" s="1"/>
  <c r="L36" i="10"/>
  <c r="K36" i="10"/>
  <c r="K37" i="10" s="1"/>
  <c r="T36" i="10"/>
  <c r="N36" i="10"/>
  <c r="N37" i="10" s="1"/>
  <c r="I41" i="16" s="1"/>
  <c r="I36" i="10"/>
  <c r="I37" i="10" s="1"/>
  <c r="I40" i="16" s="1"/>
  <c r="F36" i="10"/>
  <c r="F37" i="10" s="1"/>
  <c r="H36" i="10"/>
  <c r="H37" i="10" s="1"/>
  <c r="G36" i="10"/>
  <c r="G37" i="10" s="1"/>
  <c r="V36" i="10"/>
  <c r="V37" i="10" s="1"/>
  <c r="F16" i="10"/>
  <c r="G16" i="10" s="1"/>
  <c r="H16" i="10" s="1"/>
  <c r="I16" i="10" s="1"/>
  <c r="E47" i="10"/>
  <c r="F46" i="10" s="1"/>
  <c r="F47" i="10" s="1"/>
  <c r="N45" i="8"/>
  <c r="N43" i="8"/>
  <c r="N41" i="8"/>
  <c r="N39" i="8"/>
  <c r="N46" i="8"/>
  <c r="N47" i="8"/>
  <c r="N44" i="8"/>
  <c r="N40" i="8"/>
  <c r="N48" i="8"/>
  <c r="N42" i="8"/>
  <c r="N78" i="8"/>
  <c r="N76" i="8"/>
  <c r="N79" i="8"/>
  <c r="N75" i="8"/>
  <c r="N77" i="8"/>
  <c r="N34" i="8"/>
  <c r="N32" i="8"/>
  <c r="N36" i="8"/>
  <c r="N35" i="8"/>
  <c r="N33" i="8"/>
  <c r="N58" i="8"/>
  <c r="N54" i="8"/>
  <c r="N52" i="8"/>
  <c r="N60" i="8"/>
  <c r="N57" i="8"/>
  <c r="N53" i="8"/>
  <c r="N56" i="8"/>
  <c r="N59" i="8"/>
  <c r="N55" i="8"/>
  <c r="N51" i="8"/>
  <c r="N63" i="8"/>
  <c r="N68" i="8"/>
  <c r="N71" i="8"/>
  <c r="N69" i="8"/>
  <c r="N67" i="8"/>
  <c r="N65" i="8"/>
  <c r="N64" i="8"/>
  <c r="N70" i="8"/>
  <c r="N66" i="8"/>
  <c r="N72" i="8"/>
  <c r="J107" i="8"/>
  <c r="D39" i="16" s="1"/>
  <c r="E39" i="16" s="1"/>
  <c r="B1" i="4"/>
  <c r="A1" i="8" s="1"/>
  <c r="A1" i="6" s="1"/>
  <c r="J67" i="16"/>
  <c r="G15" i="4"/>
  <c r="J45" i="16"/>
  <c r="E63" i="10"/>
  <c r="F19" i="10"/>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AN19" i="10" s="1"/>
  <c r="AO19" i="10" s="1"/>
  <c r="AP19" i="10" s="1"/>
  <c r="AQ19" i="10" s="1"/>
  <c r="AR19" i="10" s="1"/>
  <c r="L37" i="10"/>
  <c r="T37" i="10"/>
  <c r="F41" i="4"/>
  <c r="F43" i="4" s="1"/>
  <c r="E18" i="10"/>
  <c r="F18" i="10" s="1"/>
  <c r="G18" i="10" s="1"/>
  <c r="H18" i="10" s="1"/>
  <c r="I18" i="10" s="1"/>
  <c r="J18" i="10" s="1"/>
  <c r="K18" i="10" s="1"/>
  <c r="L18" i="10" s="1"/>
  <c r="M18" i="10" s="1"/>
  <c r="N18" i="10" s="1"/>
  <c r="O18" i="10" s="1"/>
  <c r="P18" i="10" s="1"/>
  <c r="Q18" i="10" s="1"/>
  <c r="R18" i="10" s="1"/>
  <c r="S18" i="10" s="1"/>
  <c r="T18" i="10" s="1"/>
  <c r="U18" i="10" s="1"/>
  <c r="V18" i="10" s="1"/>
  <c r="W18" i="10" s="1"/>
  <c r="X18" i="10" s="1"/>
  <c r="Y18" i="10" s="1"/>
  <c r="Z18" i="10" s="1"/>
  <c r="AA18" i="10" s="1"/>
  <c r="AB18" i="10" s="1"/>
  <c r="AC18" i="10" s="1"/>
  <c r="AD18" i="10" s="1"/>
  <c r="AE18" i="10" s="1"/>
  <c r="AF18" i="10" s="1"/>
  <c r="AG18" i="10" s="1"/>
  <c r="AH18" i="10" s="1"/>
  <c r="AI18" i="10" s="1"/>
  <c r="AJ18" i="10" s="1"/>
  <c r="AK18" i="10" s="1"/>
  <c r="AL18" i="10" s="1"/>
  <c r="AM18" i="10" s="1"/>
  <c r="AN18" i="10" s="1"/>
  <c r="AO18" i="10" s="1"/>
  <c r="AP18" i="10" s="1"/>
  <c r="AQ18" i="10" s="1"/>
  <c r="AR18" i="10" s="1"/>
  <c r="C52" i="6"/>
  <c r="F14" i="6" s="1"/>
  <c r="E17" i="10"/>
  <c r="F17" i="10" s="1"/>
  <c r="G17" i="10" s="1"/>
  <c r="H17" i="10" s="1"/>
  <c r="I17" i="10" s="1"/>
  <c r="J17" i="10" s="1"/>
  <c r="K17" i="10" s="1"/>
  <c r="L17" i="10" s="1"/>
  <c r="M17" i="10" s="1"/>
  <c r="N17" i="10" s="1"/>
  <c r="O17" i="10" s="1"/>
  <c r="P17" i="10" s="1"/>
  <c r="Q17" i="10" s="1"/>
  <c r="R17" i="10" s="1"/>
  <c r="S17" i="10" s="1"/>
  <c r="T17" i="10" s="1"/>
  <c r="U17" i="10" s="1"/>
  <c r="V17" i="10" s="1"/>
  <c r="W17" i="10" s="1"/>
  <c r="X17" i="10" s="1"/>
  <c r="Y17" i="10" s="1"/>
  <c r="Z17" i="10" s="1"/>
  <c r="AA17" i="10" s="1"/>
  <c r="AB17" i="10" s="1"/>
  <c r="AC17" i="10" s="1"/>
  <c r="AD17" i="10" s="1"/>
  <c r="AE17" i="10" s="1"/>
  <c r="AF17" i="10" s="1"/>
  <c r="AG17" i="10" s="1"/>
  <c r="AH17" i="10" s="1"/>
  <c r="AI17" i="10" s="1"/>
  <c r="AJ17" i="10" s="1"/>
  <c r="AK17" i="10" s="1"/>
  <c r="AL17" i="10" s="1"/>
  <c r="AM17" i="10" s="1"/>
  <c r="AN17" i="10" s="1"/>
  <c r="AO17" i="10" s="1"/>
  <c r="AP17" i="10" s="1"/>
  <c r="AQ17" i="10" s="1"/>
  <c r="AR17" i="10" s="1"/>
  <c r="D16" i="6"/>
  <c r="G28" i="4"/>
  <c r="G19" i="4"/>
  <c r="G27" i="4"/>
  <c r="D10" i="6"/>
  <c r="D47" i="6"/>
  <c r="E69" i="16"/>
  <c r="D41" i="6"/>
  <c r="D29" i="6"/>
  <c r="E59" i="16"/>
  <c r="E4" i="4"/>
  <c r="D40" i="6"/>
  <c r="G34" i="4"/>
  <c r="D17" i="6"/>
  <c r="G20" i="4"/>
  <c r="D25" i="6"/>
  <c r="E66" i="16"/>
  <c r="E24" i="10"/>
  <c r="E49" i="16"/>
  <c r="AD43" i="4"/>
  <c r="J51" i="16"/>
  <c r="E53" i="16"/>
  <c r="D70" i="16"/>
  <c r="F29" i="6" l="1"/>
  <c r="F19" i="6"/>
  <c r="D136" i="21"/>
  <c r="E136" i="21" s="1"/>
  <c r="D135" i="21"/>
  <c r="E135" i="21" s="1"/>
  <c r="E70" i="16"/>
  <c r="F61" i="16"/>
  <c r="H33" i="17"/>
  <c r="I33" i="17" s="1"/>
  <c r="F32" i="6"/>
  <c r="F52" i="6"/>
  <c r="E25" i="17"/>
  <c r="J140" i="4" s="1"/>
  <c r="D52" i="6"/>
  <c r="C84" i="8"/>
  <c r="D12" i="16"/>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F65" i="4"/>
  <c r="F66" i="4"/>
  <c r="F171" i="4"/>
  <c r="F89" i="4"/>
  <c r="F130" i="4"/>
  <c r="F175" i="4"/>
  <c r="F76" i="4"/>
  <c r="F125" i="4"/>
  <c r="F163" i="4"/>
  <c r="F79" i="4"/>
  <c r="F120" i="4"/>
  <c r="F139" i="4"/>
  <c r="F157" i="4"/>
  <c r="F174" i="4"/>
  <c r="F99" i="4"/>
  <c r="F136" i="4"/>
  <c r="F95" i="4"/>
  <c r="F131" i="4"/>
  <c r="F155" i="4"/>
  <c r="F73" i="4"/>
  <c r="F181" i="4"/>
  <c r="F119" i="4"/>
  <c r="F137" i="4"/>
  <c r="F156" i="4"/>
  <c r="F173" i="4"/>
  <c r="F147" i="4"/>
  <c r="F104" i="4"/>
  <c r="F140" i="4"/>
  <c r="F94" i="4"/>
  <c r="F135" i="4"/>
  <c r="F167" i="4"/>
  <c r="F84" i="4"/>
  <c r="F107" i="4"/>
  <c r="F124" i="4"/>
  <c r="F143" i="4"/>
  <c r="F161" i="4"/>
  <c r="F179" i="4"/>
  <c r="F109" i="4"/>
  <c r="F172" i="4"/>
  <c r="F105" i="4"/>
  <c r="F141" i="4"/>
  <c r="F159" i="4"/>
  <c r="F78" i="4"/>
  <c r="F106" i="4"/>
  <c r="F123" i="4"/>
  <c r="F142" i="4"/>
  <c r="F160" i="4"/>
  <c r="F81" i="4"/>
  <c r="F128" i="4"/>
  <c r="F80" i="4"/>
  <c r="F121" i="4"/>
  <c r="F158" i="4"/>
  <c r="F154" i="4"/>
  <c r="F74" i="4"/>
  <c r="F115" i="4"/>
  <c r="F133" i="4"/>
  <c r="F170" i="4"/>
  <c r="F90" i="4"/>
  <c r="F126" i="4"/>
  <c r="F122" i="4"/>
  <c r="F151" i="4"/>
  <c r="F91" i="4"/>
  <c r="F132" i="4"/>
  <c r="F169" i="4"/>
  <c r="F178" i="4"/>
  <c r="F176" i="4"/>
  <c r="F71" i="4"/>
  <c r="F112" i="4"/>
  <c r="F149" i="4"/>
  <c r="F108" i="4"/>
  <c r="F144" i="4"/>
  <c r="F180" i="4"/>
  <c r="F88" i="4"/>
  <c r="F111" i="4"/>
  <c r="F129" i="4"/>
  <c r="F148" i="4"/>
  <c r="F166" i="4"/>
  <c r="F77" i="4"/>
  <c r="F118" i="4"/>
  <c r="F72" i="4"/>
  <c r="F113" i="4"/>
  <c r="F145" i="4"/>
  <c r="F164" i="4"/>
  <c r="F87" i="4"/>
  <c r="F110" i="4"/>
  <c r="F165" i="4"/>
  <c r="F85" i="4"/>
  <c r="F117" i="4"/>
  <c r="F93" i="4"/>
  <c r="F153" i="4"/>
  <c r="F86" i="4"/>
  <c r="F168" i="4"/>
  <c r="F114" i="4"/>
  <c r="F152" i="4"/>
  <c r="F82" i="4"/>
  <c r="F183" i="4"/>
  <c r="J68" i="16"/>
  <c r="C9" i="12"/>
  <c r="D15" i="16"/>
  <c r="D16" i="16" s="1"/>
  <c r="F25" i="6"/>
  <c r="F13" i="6"/>
  <c r="F45" i="6"/>
  <c r="F49" i="6"/>
  <c r="D37" i="6"/>
  <c r="G21" i="4"/>
  <c r="D21" i="6"/>
  <c r="G35" i="4"/>
  <c r="D39" i="6"/>
  <c r="G29" i="4"/>
  <c r="F24" i="6"/>
  <c r="F22" i="6"/>
  <c r="F9" i="6"/>
  <c r="F47" i="6"/>
  <c r="F46" i="6"/>
  <c r="F34" i="6"/>
  <c r="F41" i="6"/>
  <c r="F50" i="6"/>
  <c r="F21" i="6"/>
  <c r="F38" i="6"/>
  <c r="F15" i="6"/>
  <c r="F33" i="6"/>
  <c r="D50" i="6"/>
  <c r="G13" i="4"/>
  <c r="E58" i="16"/>
  <c r="D33" i="6"/>
  <c r="D44" i="6"/>
  <c r="H22" i="17" s="1"/>
  <c r="D18" i="6"/>
  <c r="F35" i="6"/>
  <c r="D24" i="6"/>
  <c r="D34" i="6"/>
  <c r="D30" i="6"/>
  <c r="G39" i="4"/>
  <c r="D45" i="6"/>
  <c r="D49" i="6"/>
  <c r="D19" i="6"/>
  <c r="G31" i="4"/>
  <c r="G32" i="4"/>
  <c r="G11" i="4"/>
  <c r="D22" i="6"/>
  <c r="C6" i="12"/>
  <c r="D28" i="6"/>
  <c r="D48" i="6"/>
  <c r="D15" i="6"/>
  <c r="D35" i="6"/>
  <c r="G18" i="4"/>
  <c r="D31" i="6"/>
  <c r="C5" i="6"/>
  <c r="G30" i="4"/>
  <c r="D32" i="6"/>
  <c r="D42" i="6"/>
  <c r="G41" i="4"/>
  <c r="E67" i="16"/>
  <c r="G36" i="4"/>
  <c r="D38" i="6"/>
  <c r="D13" i="6"/>
  <c r="D11" i="6"/>
  <c r="E63" i="16"/>
  <c r="D23" i="6"/>
  <c r="D20" i="6"/>
  <c r="D46" i="6"/>
  <c r="E51" i="16"/>
  <c r="E60" i="16"/>
  <c r="E62" i="16"/>
  <c r="E65" i="16"/>
  <c r="D27" i="6"/>
  <c r="D14" i="6"/>
  <c r="G33" i="4"/>
  <c r="D12" i="6"/>
  <c r="E68" i="16"/>
  <c r="D9" i="6"/>
  <c r="D38" i="16"/>
  <c r="E38" i="16" s="1"/>
  <c r="F60" i="16"/>
  <c r="F67" i="16"/>
  <c r="G46" i="10"/>
  <c r="D43" i="16"/>
  <c r="E43" i="16" s="1"/>
  <c r="E59" i="10"/>
  <c r="F24" i="10"/>
  <c r="G24" i="10" s="1"/>
  <c r="E20" i="10"/>
  <c r="E21" i="10" s="1"/>
  <c r="F16" i="6"/>
  <c r="F18" i="6"/>
  <c r="F27" i="6"/>
  <c r="D42" i="16"/>
  <c r="E42" i="16" s="1"/>
  <c r="F30" i="6"/>
  <c r="F48" i="6"/>
  <c r="F12" i="6"/>
  <c r="F37" i="6"/>
  <c r="F23" i="6"/>
  <c r="F40" i="6"/>
  <c r="F17" i="6"/>
  <c r="F44" i="6"/>
  <c r="F31" i="6"/>
  <c r="F10" i="6"/>
  <c r="F20" i="6"/>
  <c r="F39" i="6"/>
  <c r="F28" i="6"/>
  <c r="F42" i="6"/>
  <c r="F11" i="6"/>
  <c r="D45" i="16"/>
  <c r="E45" i="16" s="1"/>
  <c r="H20" i="10"/>
  <c r="H21" i="10" s="1"/>
  <c r="D93" i="8"/>
  <c r="C8" i="12"/>
  <c r="F20" i="10"/>
  <c r="F21" i="10" s="1"/>
  <c r="D87" i="8"/>
  <c r="I24" i="17"/>
  <c r="F66" i="16"/>
  <c r="F68" i="16"/>
  <c r="F63" i="16"/>
  <c r="F58" i="16"/>
  <c r="F69" i="16"/>
  <c r="F62" i="16"/>
  <c r="F65" i="16"/>
  <c r="F59" i="16"/>
  <c r="F70" i="16"/>
  <c r="I89" i="8"/>
  <c r="G20" i="10"/>
  <c r="G21" i="10" s="1"/>
  <c r="D86" i="8"/>
  <c r="I20" i="10"/>
  <c r="I21" i="10" s="1"/>
  <c r="J16" i="10"/>
  <c r="H21" i="17" l="1"/>
  <c r="I25" i="17"/>
  <c r="G47" i="10"/>
  <c r="H46" i="10" s="1"/>
  <c r="H47" i="10" s="1"/>
  <c r="I46" i="10" s="1"/>
  <c r="I47" i="10" s="1"/>
  <c r="I22" i="17"/>
  <c r="C10" i="12"/>
  <c r="J64" i="16" s="1"/>
  <c r="I29" i="17"/>
  <c r="J89" i="8"/>
  <c r="G22" i="4"/>
  <c r="G40" i="4"/>
  <c r="E7" i="10"/>
  <c r="F7" i="10" s="1"/>
  <c r="F59" i="10"/>
  <c r="F61" i="10" s="1"/>
  <c r="I39" i="16"/>
  <c r="H32" i="17"/>
  <c r="E61" i="10"/>
  <c r="E62" i="10"/>
  <c r="E64" i="10" s="1"/>
  <c r="J20" i="10"/>
  <c r="J21" i="10" s="1"/>
  <c r="K16" i="10"/>
  <c r="E52" i="16"/>
  <c r="D54" i="16"/>
  <c r="F50" i="16" s="1"/>
  <c r="E50" i="16"/>
  <c r="C5" i="12"/>
  <c r="C7" i="12" s="1"/>
  <c r="J90" i="8"/>
  <c r="F50" i="4"/>
  <c r="F48" i="4"/>
  <c r="F52" i="4"/>
  <c r="C15" i="12"/>
  <c r="F51" i="4"/>
  <c r="F47" i="4"/>
  <c r="G42" i="4"/>
  <c r="E57" i="4"/>
  <c r="F57" i="4" s="1"/>
  <c r="F46" i="4"/>
  <c r="F54" i="4"/>
  <c r="F53" i="4"/>
  <c r="F55" i="4"/>
  <c r="G43" i="4"/>
  <c r="J69" i="16"/>
  <c r="F49" i="4"/>
  <c r="F42" i="4"/>
  <c r="H24" i="10"/>
  <c r="G59" i="10"/>
  <c r="G61" i="10" s="1"/>
  <c r="J91" i="8"/>
  <c r="G194" i="4" l="1"/>
  <c r="C18" i="12"/>
  <c r="C19" i="12" s="1"/>
  <c r="F10" i="12" s="1"/>
  <c r="E8" i="10"/>
  <c r="D40" i="16" s="1"/>
  <c r="E40" i="16" s="1"/>
  <c r="F63" i="10"/>
  <c r="F58" i="10"/>
  <c r="F62" i="10" s="1"/>
  <c r="E54" i="16"/>
  <c r="F51" i="16"/>
  <c r="F49" i="16"/>
  <c r="F53" i="16"/>
  <c r="D72" i="16"/>
  <c r="K20" i="10"/>
  <c r="K21" i="10" s="1"/>
  <c r="L16" i="10"/>
  <c r="F52" i="16"/>
  <c r="J46" i="10"/>
  <c r="F8" i="10"/>
  <c r="F9" i="10" s="1"/>
  <c r="F12" i="10" s="1"/>
  <c r="G7" i="10"/>
  <c r="I24" i="10"/>
  <c r="H59" i="10"/>
  <c r="H61" i="10" s="1"/>
  <c r="F56" i="4"/>
  <c r="H194" i="4" l="1"/>
  <c r="H195" i="4" s="1"/>
  <c r="H197" i="4" s="1"/>
  <c r="E9" i="10"/>
  <c r="E12" i="10" s="1"/>
  <c r="D41" i="16" s="1"/>
  <c r="E41" i="16" s="1"/>
  <c r="F64" i="10"/>
  <c r="G63" i="10" s="1"/>
  <c r="J47" i="10"/>
  <c r="M16" i="10"/>
  <c r="L20" i="10"/>
  <c r="L21" i="10" s="1"/>
  <c r="F25" i="10"/>
  <c r="F13" i="10"/>
  <c r="J24" i="10"/>
  <c r="I59" i="10"/>
  <c r="I61" i="10" s="1"/>
  <c r="G8" i="10"/>
  <c r="G9" i="10" s="1"/>
  <c r="G12" i="10" s="1"/>
  <c r="H7" i="10"/>
  <c r="F72" i="16"/>
  <c r="E72" i="16"/>
  <c r="E13" i="10" l="1"/>
  <c r="E25" i="10"/>
  <c r="E26" i="10" s="1"/>
  <c r="G19" i="6"/>
  <c r="H20" i="17" s="1"/>
  <c r="I20" i="17" s="1"/>
  <c r="G58" i="10"/>
  <c r="G62" i="10" s="1"/>
  <c r="G64" i="10" s="1"/>
  <c r="H63" i="10" s="1"/>
  <c r="H8" i="10"/>
  <c r="H9" i="10" s="1"/>
  <c r="H12" i="10" s="1"/>
  <c r="I7" i="10"/>
  <c r="J59" i="10"/>
  <c r="J61" i="10" s="1"/>
  <c r="K24" i="10"/>
  <c r="M20" i="10"/>
  <c r="M21" i="10" s="1"/>
  <c r="N16" i="10"/>
  <c r="F26" i="10"/>
  <c r="F39" i="10"/>
  <c r="K46" i="10"/>
  <c r="K47" i="10" s="1"/>
  <c r="G25" i="10"/>
  <c r="G13" i="10"/>
  <c r="H58" i="10" l="1"/>
  <c r="H62" i="10" s="1"/>
  <c r="H64" i="10" s="1"/>
  <c r="D44" i="16"/>
  <c r="E44" i="16" s="1"/>
  <c r="E39" i="10"/>
  <c r="E40" i="10" s="1"/>
  <c r="J39" i="16" s="1"/>
  <c r="L46" i="10"/>
  <c r="L47" i="10" s="1"/>
  <c r="H25" i="10"/>
  <c r="H13" i="10"/>
  <c r="J7" i="10"/>
  <c r="I8" i="10"/>
  <c r="I9" i="10" s="1"/>
  <c r="I12" i="10" s="1"/>
  <c r="F40" i="10"/>
  <c r="F45" i="10"/>
  <c r="F49" i="10" s="1"/>
  <c r="F50" i="10" s="1"/>
  <c r="O16" i="10"/>
  <c r="N20" i="10"/>
  <c r="N21" i="10" s="1"/>
  <c r="L24" i="10"/>
  <c r="K59" i="10"/>
  <c r="K61" i="10" s="1"/>
  <c r="G26" i="10"/>
  <c r="G39" i="10"/>
  <c r="D46" i="16" l="1"/>
  <c r="E46" i="16" s="1"/>
  <c r="E45" i="10"/>
  <c r="E49" i="10" s="1"/>
  <c r="D145" i="21" s="1"/>
  <c r="E145" i="21" s="1"/>
  <c r="I25" i="10"/>
  <c r="I13" i="10"/>
  <c r="M46" i="10"/>
  <c r="M47" i="10" s="1"/>
  <c r="G45" i="10"/>
  <c r="G49" i="10" s="1"/>
  <c r="G50" i="10" s="1"/>
  <c r="G40" i="10"/>
  <c r="P16" i="10"/>
  <c r="O20" i="10"/>
  <c r="O21" i="10" s="1"/>
  <c r="K7" i="10"/>
  <c r="J8" i="10"/>
  <c r="J9" i="10" s="1"/>
  <c r="J12" i="10" s="1"/>
  <c r="H26" i="10"/>
  <c r="H39" i="10"/>
  <c r="L59" i="10"/>
  <c r="L61" i="10" s="1"/>
  <c r="M24" i="10"/>
  <c r="I58" i="10"/>
  <c r="I62" i="10" s="1"/>
  <c r="I63" i="10"/>
  <c r="E50" i="10" l="1"/>
  <c r="I64" i="10"/>
  <c r="J63" i="10" s="1"/>
  <c r="N46" i="10"/>
  <c r="N24" i="10"/>
  <c r="M59" i="10"/>
  <c r="M61" i="10" s="1"/>
  <c r="E66" i="10" s="1"/>
  <c r="Q16" i="10"/>
  <c r="P20" i="10"/>
  <c r="P21" i="10" s="1"/>
  <c r="L7" i="10"/>
  <c r="K8" i="10"/>
  <c r="K9" i="10" s="1"/>
  <c r="K12" i="10" s="1"/>
  <c r="H45" i="10"/>
  <c r="H49" i="10" s="1"/>
  <c r="H50" i="10" s="1"/>
  <c r="H40" i="10"/>
  <c r="J13" i="10"/>
  <c r="J25" i="10"/>
  <c r="I26" i="10"/>
  <c r="I39" i="10"/>
  <c r="J58" i="10" l="1"/>
  <c r="J62" i="10" s="1"/>
  <c r="J64" i="10" s="1"/>
  <c r="K58" i="10" s="1"/>
  <c r="K62" i="10" s="1"/>
  <c r="N47" i="10"/>
  <c r="O46" i="10" s="1"/>
  <c r="O47" i="10" s="1"/>
  <c r="K25" i="10"/>
  <c r="K13" i="10"/>
  <c r="J39" i="10"/>
  <c r="J26" i="10"/>
  <c r="R16" i="10"/>
  <c r="Q20" i="10"/>
  <c r="Q21" i="10" s="1"/>
  <c r="M7" i="10"/>
  <c r="L8" i="10"/>
  <c r="L9" i="10" s="1"/>
  <c r="L12" i="10" s="1"/>
  <c r="I45" i="10"/>
  <c r="I49" i="10" s="1"/>
  <c r="D146" i="21" s="1"/>
  <c r="E146" i="21" s="1"/>
  <c r="I40" i="10"/>
  <c r="J40" i="16" s="1"/>
  <c r="O24" i="10"/>
  <c r="N59" i="10"/>
  <c r="N61" i="10" s="1"/>
  <c r="I50" i="10" l="1"/>
  <c r="K63" i="10"/>
  <c r="K64" i="10" s="1"/>
  <c r="L25" i="10"/>
  <c r="L13" i="10"/>
  <c r="P46" i="10"/>
  <c r="P47" i="10" s="1"/>
  <c r="S16" i="10"/>
  <c r="R20" i="10"/>
  <c r="R21" i="10" s="1"/>
  <c r="O59" i="10"/>
  <c r="O61" i="10" s="1"/>
  <c r="P24" i="10"/>
  <c r="N7" i="10"/>
  <c r="M8" i="10"/>
  <c r="M9" i="10" s="1"/>
  <c r="M12" i="10" s="1"/>
  <c r="J45" i="10"/>
  <c r="J49" i="10" s="1"/>
  <c r="J50" i="10" s="1"/>
  <c r="J40" i="10"/>
  <c r="K26" i="10"/>
  <c r="K39" i="10"/>
  <c r="K45" i="10" l="1"/>
  <c r="K49" i="10" s="1"/>
  <c r="K50" i="10" s="1"/>
  <c r="K40" i="10"/>
  <c r="M13" i="10"/>
  <c r="M25" i="10"/>
  <c r="O7" i="10"/>
  <c r="N8" i="10"/>
  <c r="N9" i="10" s="1"/>
  <c r="N12" i="10" s="1"/>
  <c r="T16" i="10"/>
  <c r="S20" i="10"/>
  <c r="S21" i="10" s="1"/>
  <c r="Q46" i="10"/>
  <c r="Q47" i="10" s="1"/>
  <c r="Q24" i="10"/>
  <c r="P59" i="10"/>
  <c r="P61" i="10" s="1"/>
  <c r="L63" i="10"/>
  <c r="L58" i="10"/>
  <c r="L62" i="10" s="1"/>
  <c r="L26" i="10"/>
  <c r="L39" i="10"/>
  <c r="N13" i="10" l="1"/>
  <c r="N25" i="10"/>
  <c r="R46" i="10"/>
  <c r="R47" i="10" s="1"/>
  <c r="T20" i="10"/>
  <c r="T21" i="10" s="1"/>
  <c r="U16" i="10"/>
  <c r="M39" i="10"/>
  <c r="M26" i="10"/>
  <c r="L45" i="10"/>
  <c r="L49" i="10" s="1"/>
  <c r="L50" i="10" s="1"/>
  <c r="L40" i="10"/>
  <c r="R24" i="10"/>
  <c r="Q59" i="10"/>
  <c r="Q61" i="10" s="1"/>
  <c r="O8" i="10"/>
  <c r="O9" i="10" s="1"/>
  <c r="O12" i="10" s="1"/>
  <c r="P7" i="10"/>
  <c r="L64" i="10"/>
  <c r="O25" i="10" l="1"/>
  <c r="O13" i="10"/>
  <c r="M63" i="10"/>
  <c r="M58" i="10"/>
  <c r="M62" i="10" s="1"/>
  <c r="S46" i="10"/>
  <c r="R59" i="10"/>
  <c r="R61" i="10" s="1"/>
  <c r="E67" i="10" s="1"/>
  <c r="S24" i="10"/>
  <c r="M45" i="10"/>
  <c r="M49" i="10" s="1"/>
  <c r="M50" i="10" s="1"/>
  <c r="M40" i="10"/>
  <c r="P8" i="10"/>
  <c r="P9" i="10" s="1"/>
  <c r="P12" i="10" s="1"/>
  <c r="Q7" i="10"/>
  <c r="U20" i="10"/>
  <c r="U21" i="10" s="1"/>
  <c r="V16" i="10"/>
  <c r="N26" i="10"/>
  <c r="N39" i="10"/>
  <c r="S47" i="10" l="1"/>
  <c r="T46" i="10" s="1"/>
  <c r="T47" i="10" s="1"/>
  <c r="R54" i="10"/>
  <c r="M64" i="10"/>
  <c r="N58" i="10" s="1"/>
  <c r="N62" i="10" s="1"/>
  <c r="P13" i="10"/>
  <c r="P25" i="10"/>
  <c r="S59" i="10"/>
  <c r="S61" i="10" s="1"/>
  <c r="T24" i="10"/>
  <c r="W16" i="10"/>
  <c r="V20" i="10"/>
  <c r="V21" i="10" s="1"/>
  <c r="N40" i="10"/>
  <c r="J41" i="16" s="1"/>
  <c r="N45" i="10"/>
  <c r="N49" i="10" s="1"/>
  <c r="D147" i="21" s="1"/>
  <c r="E147" i="21" s="1"/>
  <c r="R7" i="10"/>
  <c r="Q8" i="10"/>
  <c r="Q9" i="10" s="1"/>
  <c r="Q12" i="10" s="1"/>
  <c r="O39" i="10"/>
  <c r="O26" i="10"/>
  <c r="N50" i="10" l="1"/>
  <c r="E189" i="4"/>
  <c r="E190" i="4" s="1"/>
  <c r="C116" i="21" s="1"/>
  <c r="E35" i="17"/>
  <c r="N63" i="10"/>
  <c r="N64" i="10" s="1"/>
  <c r="Q25" i="10"/>
  <c r="Q13" i="10"/>
  <c r="U24" i="10"/>
  <c r="T59" i="10"/>
  <c r="T61" i="10" s="1"/>
  <c r="S7" i="10"/>
  <c r="R8" i="10"/>
  <c r="R9" i="10" s="1"/>
  <c r="R12" i="10" s="1"/>
  <c r="U46" i="10"/>
  <c r="U47" i="10" s="1"/>
  <c r="O45" i="10"/>
  <c r="O49" i="10" s="1"/>
  <c r="O50" i="10" s="1"/>
  <c r="O40" i="10"/>
  <c r="P26" i="10"/>
  <c r="P39" i="10"/>
  <c r="X16" i="10"/>
  <c r="W20" i="10"/>
  <c r="W21" i="10" s="1"/>
  <c r="G193" i="4" l="1"/>
  <c r="G195" i="4" s="1"/>
  <c r="C117" i="21"/>
  <c r="C118" i="21" s="1"/>
  <c r="X20" i="10"/>
  <c r="X21" i="10" s="1"/>
  <c r="Y16" i="10"/>
  <c r="F35" i="17"/>
  <c r="H35" i="17"/>
  <c r="O63" i="10"/>
  <c r="O58" i="10"/>
  <c r="O62" i="10" s="1"/>
  <c r="I57" i="16"/>
  <c r="J57" i="16" s="1"/>
  <c r="V46" i="10"/>
  <c r="V47" i="10" s="1"/>
  <c r="R13" i="10"/>
  <c r="R25" i="10"/>
  <c r="P40" i="10"/>
  <c r="P45" i="10"/>
  <c r="P49" i="10" s="1"/>
  <c r="P50" i="10" s="1"/>
  <c r="V24" i="10"/>
  <c r="U59" i="10"/>
  <c r="U61" i="10" s="1"/>
  <c r="S8" i="10"/>
  <c r="S9" i="10" s="1"/>
  <c r="S12" i="10" s="1"/>
  <c r="T7" i="10"/>
  <c r="Q39" i="10"/>
  <c r="Q26" i="10"/>
  <c r="E193" i="4" l="1"/>
  <c r="Z16" i="10"/>
  <c r="Y20" i="10"/>
  <c r="Y21" i="10" s="1"/>
  <c r="G197" i="4"/>
  <c r="E197" i="4" s="1"/>
  <c r="F6" i="12" s="1"/>
  <c r="F7" i="12" s="1"/>
  <c r="F11" i="12" s="1"/>
  <c r="F12" i="12" s="1"/>
  <c r="E195" i="4"/>
  <c r="O64" i="10"/>
  <c r="P63" i="10" s="1"/>
  <c r="S25" i="10"/>
  <c r="S13" i="10"/>
  <c r="V59" i="10"/>
  <c r="V61" i="10" s="1"/>
  <c r="W24" i="10"/>
  <c r="W46" i="10"/>
  <c r="W47" i="10" s="1"/>
  <c r="R39" i="10"/>
  <c r="R26" i="10"/>
  <c r="Q45" i="10"/>
  <c r="Q49" i="10" s="1"/>
  <c r="Q50" i="10" s="1"/>
  <c r="Q40" i="10"/>
  <c r="T8" i="10"/>
  <c r="T9" i="10" s="1"/>
  <c r="T12" i="10" s="1"/>
  <c r="U7" i="10"/>
  <c r="AA16" i="10" l="1"/>
  <c r="Z20" i="10"/>
  <c r="Z21" i="10" s="1"/>
  <c r="J62" i="16"/>
  <c r="J63" i="16" s="1"/>
  <c r="I42" i="4"/>
  <c r="P58" i="10"/>
  <c r="P62" i="10" s="1"/>
  <c r="P64" i="10" s="1"/>
  <c r="Q58" i="10" s="1"/>
  <c r="Q62" i="10" s="1"/>
  <c r="U8" i="10"/>
  <c r="U9" i="10" s="1"/>
  <c r="U12" i="10" s="1"/>
  <c r="V7" i="10"/>
  <c r="X24" i="10"/>
  <c r="W59" i="10"/>
  <c r="W61" i="10" s="1"/>
  <c r="E68" i="10" s="1"/>
  <c r="R45" i="10"/>
  <c r="R49" i="10" s="1"/>
  <c r="R50" i="10" s="1"/>
  <c r="R40" i="10"/>
  <c r="X46" i="10"/>
  <c r="X47" i="10" s="1"/>
  <c r="T13" i="10"/>
  <c r="T25" i="10"/>
  <c r="S39" i="10"/>
  <c r="S26" i="10"/>
  <c r="AB16" i="10" l="1"/>
  <c r="AA20" i="10"/>
  <c r="AA21" i="10" s="1"/>
  <c r="X59" i="10"/>
  <c r="X61" i="10" s="1"/>
  <c r="Y24" i="10"/>
  <c r="Y46" i="10"/>
  <c r="Q63" i="10"/>
  <c r="Q64" i="10" s="1"/>
  <c r="S45" i="10"/>
  <c r="S49" i="10" s="1"/>
  <c r="D148" i="21" s="1"/>
  <c r="E148" i="21" s="1"/>
  <c r="S40" i="10"/>
  <c r="J42" i="16" s="1"/>
  <c r="W7" i="10"/>
  <c r="V8" i="10"/>
  <c r="V9" i="10" s="1"/>
  <c r="V12" i="10" s="1"/>
  <c r="T39" i="10"/>
  <c r="T26" i="10"/>
  <c r="U13" i="10"/>
  <c r="U25" i="10"/>
  <c r="AC16" i="10" l="1"/>
  <c r="AB20" i="10"/>
  <c r="AB21" i="10" s="1"/>
  <c r="S50" i="10"/>
  <c r="Z24" i="10"/>
  <c r="Y59" i="10"/>
  <c r="Y61" i="10" s="1"/>
  <c r="Y47" i="10"/>
  <c r="Z46" i="10" s="1"/>
  <c r="V25" i="10"/>
  <c r="V13" i="10"/>
  <c r="X7" i="10"/>
  <c r="Y7" i="10" s="1"/>
  <c r="W8" i="10"/>
  <c r="W9" i="10" s="1"/>
  <c r="W12" i="10" s="1"/>
  <c r="R63" i="10"/>
  <c r="R58" i="10"/>
  <c r="R62" i="10" s="1"/>
  <c r="T45" i="10"/>
  <c r="T49" i="10" s="1"/>
  <c r="T50" i="10" s="1"/>
  <c r="T40" i="10"/>
  <c r="U39" i="10"/>
  <c r="U26" i="10"/>
  <c r="AD16" i="10" l="1"/>
  <c r="AC20" i="10"/>
  <c r="AC21" i="10" s="1"/>
  <c r="Z7" i="10"/>
  <c r="Y8" i="10"/>
  <c r="Y9" i="10" s="1"/>
  <c r="Y12" i="10" s="1"/>
  <c r="AA24" i="10"/>
  <c r="Z59" i="10"/>
  <c r="Z61" i="10" s="1"/>
  <c r="Z47" i="10"/>
  <c r="W13" i="10"/>
  <c r="W25" i="10"/>
  <c r="R64" i="10"/>
  <c r="X8" i="10"/>
  <c r="X9" i="10" s="1"/>
  <c r="X12" i="10" s="1"/>
  <c r="U45" i="10"/>
  <c r="U49" i="10" s="1"/>
  <c r="U50" i="10" s="1"/>
  <c r="U40" i="10"/>
  <c r="V39" i="10"/>
  <c r="V26" i="10"/>
  <c r="AE16" i="10" l="1"/>
  <c r="AD20" i="10"/>
  <c r="AD21" i="10" s="1"/>
  <c r="Y13" i="10"/>
  <c r="Y25" i="10"/>
  <c r="AA7" i="10"/>
  <c r="Z8" i="10"/>
  <c r="Z9" i="10" s="1"/>
  <c r="Z12" i="10" s="1"/>
  <c r="AB24" i="10"/>
  <c r="AA59" i="10"/>
  <c r="AA61" i="10" s="1"/>
  <c r="AA46" i="10"/>
  <c r="V45" i="10"/>
  <c r="V49" i="10" s="1"/>
  <c r="V50" i="10" s="1"/>
  <c r="V40" i="10"/>
  <c r="S63" i="10"/>
  <c r="S58" i="10"/>
  <c r="S62" i="10" s="1"/>
  <c r="W26" i="10"/>
  <c r="W39" i="10"/>
  <c r="X25" i="10"/>
  <c r="X13" i="10"/>
  <c r="AF16" i="10" l="1"/>
  <c r="AE20" i="10"/>
  <c r="AE21" i="10" s="1"/>
  <c r="Z13" i="10"/>
  <c r="Z25" i="10"/>
  <c r="AB7" i="10"/>
  <c r="AA8" i="10"/>
  <c r="AA9" i="10" s="1"/>
  <c r="AA12" i="10" s="1"/>
  <c r="Y26" i="10"/>
  <c r="Y39" i="10"/>
  <c r="AC24" i="10"/>
  <c r="AB59" i="10"/>
  <c r="AB61" i="10" s="1"/>
  <c r="AA47" i="10"/>
  <c r="S64" i="10"/>
  <c r="T58" i="10" s="1"/>
  <c r="T62" i="10" s="1"/>
  <c r="X26" i="10"/>
  <c r="X39" i="10"/>
  <c r="W45" i="10"/>
  <c r="W49" i="10" s="1"/>
  <c r="W50" i="10" s="1"/>
  <c r="W40" i="10"/>
  <c r="AG16" i="10" l="1"/>
  <c r="AF20" i="10"/>
  <c r="AF21" i="10" s="1"/>
  <c r="AA13" i="10"/>
  <c r="AA25" i="10"/>
  <c r="Y40" i="10"/>
  <c r="Y45" i="10"/>
  <c r="Y49" i="10" s="1"/>
  <c r="Y50" i="10" s="1"/>
  <c r="AC7" i="10"/>
  <c r="AB8" i="10"/>
  <c r="AB9" i="10" s="1"/>
  <c r="AB12" i="10" s="1"/>
  <c r="Z39" i="10"/>
  <c r="Z26" i="10"/>
  <c r="AD24" i="10"/>
  <c r="AC59" i="10"/>
  <c r="AC61" i="10" s="1"/>
  <c r="AB46" i="10"/>
  <c r="I58" i="16"/>
  <c r="J58" i="16" s="1"/>
  <c r="T63" i="10"/>
  <c r="T64" i="10" s="1"/>
  <c r="X40" i="10"/>
  <c r="X45" i="10"/>
  <c r="X49" i="10" s="1"/>
  <c r="X50" i="10" l="1"/>
  <c r="D149" i="21"/>
  <c r="E149" i="21" s="1"/>
  <c r="AH16" i="10"/>
  <c r="AG20" i="10"/>
  <c r="AG21" i="10" s="1"/>
  <c r="AB13" i="10"/>
  <c r="AB25" i="10"/>
  <c r="Z40" i="10"/>
  <c r="Z45" i="10"/>
  <c r="Z49" i="10" s="1"/>
  <c r="Z50" i="10" s="1"/>
  <c r="AA39" i="10"/>
  <c r="AA26" i="10"/>
  <c r="AD7" i="10"/>
  <c r="AC8" i="10"/>
  <c r="AC9" i="10" s="1"/>
  <c r="AC12" i="10" s="1"/>
  <c r="AE24" i="10"/>
  <c r="AD59" i="10"/>
  <c r="AD61" i="10" s="1"/>
  <c r="AB47" i="10"/>
  <c r="AC46" i="10" s="1"/>
  <c r="U58" i="10"/>
  <c r="U62" i="10" s="1"/>
  <c r="U63" i="10"/>
  <c r="AH20" i="10" l="1"/>
  <c r="AH21" i="10" s="1"/>
  <c r="AI16" i="10"/>
  <c r="AC13" i="10"/>
  <c r="AC25" i="10"/>
  <c r="AE7" i="10"/>
  <c r="AD8" i="10"/>
  <c r="AD9" i="10" s="1"/>
  <c r="AD12" i="10" s="1"/>
  <c r="AB39" i="10"/>
  <c r="AB26" i="10"/>
  <c r="AA40" i="10"/>
  <c r="AA45" i="10"/>
  <c r="AA49" i="10" s="1"/>
  <c r="AA50" i="10" s="1"/>
  <c r="AF24" i="10"/>
  <c r="AE59" i="10"/>
  <c r="AE61" i="10" s="1"/>
  <c r="AC47" i="10"/>
  <c r="AD46" i="10" s="1"/>
  <c r="U64" i="10"/>
  <c r="V58" i="10" s="1"/>
  <c r="V62" i="10" s="1"/>
  <c r="AI20" i="10" l="1"/>
  <c r="AI21" i="10" s="1"/>
  <c r="AJ16" i="10"/>
  <c r="AD13" i="10"/>
  <c r="AD25" i="10"/>
  <c r="AF7" i="10"/>
  <c r="AE8" i="10"/>
  <c r="AE9" i="10" s="1"/>
  <c r="AE12" i="10" s="1"/>
  <c r="AB45" i="10"/>
  <c r="AB49" i="10" s="1"/>
  <c r="AB50" i="10" s="1"/>
  <c r="AB40" i="10"/>
  <c r="AC39" i="10"/>
  <c r="AC26" i="10"/>
  <c r="AG24" i="10"/>
  <c r="AF59" i="10"/>
  <c r="AF61" i="10" s="1"/>
  <c r="AD47" i="10"/>
  <c r="V63" i="10"/>
  <c r="V64" i="10" s="1"/>
  <c r="AK16" i="10" l="1"/>
  <c r="AJ20" i="10"/>
  <c r="AJ21" i="10" s="1"/>
  <c r="AE13" i="10"/>
  <c r="AE25" i="10"/>
  <c r="AG7" i="10"/>
  <c r="AF8" i="10"/>
  <c r="AF9" i="10" s="1"/>
  <c r="AF12" i="10" s="1"/>
  <c r="AD39" i="10"/>
  <c r="AD26" i="10"/>
  <c r="AC45" i="10"/>
  <c r="AC49" i="10" s="1"/>
  <c r="AC50" i="10" s="1"/>
  <c r="AC40" i="10"/>
  <c r="AH24" i="10"/>
  <c r="AI24" i="10" s="1"/>
  <c r="AG59" i="10"/>
  <c r="AG61" i="10" s="1"/>
  <c r="AE46" i="10"/>
  <c r="W63" i="10"/>
  <c r="W58" i="10"/>
  <c r="W62" i="10" s="1"/>
  <c r="AJ24" i="10" l="1"/>
  <c r="AI59" i="10"/>
  <c r="AI61" i="10" s="1"/>
  <c r="AK20" i="10"/>
  <c r="AK21" i="10" s="1"/>
  <c r="AL16" i="10"/>
  <c r="AH7" i="10"/>
  <c r="AI7" i="10" s="1"/>
  <c r="AG8" i="10"/>
  <c r="AG9" i="10" s="1"/>
  <c r="AG12" i="10" s="1"/>
  <c r="AF13" i="10"/>
  <c r="AF25" i="10"/>
  <c r="AD45" i="10"/>
  <c r="AD49" i="10" s="1"/>
  <c r="AD50" i="10" s="1"/>
  <c r="AD40" i="10"/>
  <c r="AE26" i="10"/>
  <c r="AE39" i="10"/>
  <c r="AH59" i="10"/>
  <c r="AH61" i="10" s="1"/>
  <c r="AE47" i="10"/>
  <c r="AF46" i="10" s="1"/>
  <c r="W64" i="10"/>
  <c r="X63" i="10" s="1"/>
  <c r="AJ7" i="10" l="1"/>
  <c r="AI8" i="10"/>
  <c r="AI9" i="10" s="1"/>
  <c r="AI12" i="10" s="1"/>
  <c r="AL20" i="10"/>
  <c r="AL21" i="10" s="1"/>
  <c r="AM16" i="10"/>
  <c r="AJ59" i="10"/>
  <c r="AJ61" i="10" s="1"/>
  <c r="AK24" i="10"/>
  <c r="AG13" i="10"/>
  <c r="AG25" i="10"/>
  <c r="AE45" i="10"/>
  <c r="AE49" i="10" s="1"/>
  <c r="AE50" i="10" s="1"/>
  <c r="AE40" i="10"/>
  <c r="AF26" i="10"/>
  <c r="AF39" i="10"/>
  <c r="AH8" i="10"/>
  <c r="AH9" i="10" s="1"/>
  <c r="AH12" i="10" s="1"/>
  <c r="AF47" i="10"/>
  <c r="AG46" i="10" s="1"/>
  <c r="X58" i="10"/>
  <c r="X62" i="10" s="1"/>
  <c r="X64" i="10" s="1"/>
  <c r="AL24" i="10" l="1"/>
  <c r="AK59" i="10"/>
  <c r="AK61" i="10" s="1"/>
  <c r="AM20" i="10"/>
  <c r="AM21" i="10" s="1"/>
  <c r="AN16" i="10"/>
  <c r="AI13" i="10"/>
  <c r="AI25" i="10"/>
  <c r="AK7" i="10"/>
  <c r="AJ8" i="10"/>
  <c r="AJ9" i="10" s="1"/>
  <c r="AJ12" i="10" s="1"/>
  <c r="AH13" i="10"/>
  <c r="AH25" i="10"/>
  <c r="AF40" i="10"/>
  <c r="AF45" i="10"/>
  <c r="AF49" i="10" s="1"/>
  <c r="AF50" i="10" s="1"/>
  <c r="AG26" i="10"/>
  <c r="AG39" i="10"/>
  <c r="I59" i="16"/>
  <c r="J59" i="16" s="1"/>
  <c r="Y63" i="10"/>
  <c r="Y58" i="10"/>
  <c r="Y62" i="10" s="1"/>
  <c r="AG47" i="10"/>
  <c r="AH46" i="10" s="1"/>
  <c r="AK8" i="10" l="1"/>
  <c r="AK9" i="10" s="1"/>
  <c r="AK12" i="10" s="1"/>
  <c r="AL7" i="10"/>
  <c r="AI26" i="10"/>
  <c r="AI39" i="10"/>
  <c r="AN20" i="10"/>
  <c r="AN21" i="10" s="1"/>
  <c r="AO16" i="10"/>
  <c r="AJ25" i="10"/>
  <c r="AJ13" i="10"/>
  <c r="AM24" i="10"/>
  <c r="AL59" i="10"/>
  <c r="AL61" i="10" s="1"/>
  <c r="AG45" i="10"/>
  <c r="AG49" i="10" s="1"/>
  <c r="AG50" i="10" s="1"/>
  <c r="AG40" i="10"/>
  <c r="AH39" i="10"/>
  <c r="AH26" i="10"/>
  <c r="Y64" i="10"/>
  <c r="Z58" i="10" s="1"/>
  <c r="Z62" i="10" s="1"/>
  <c r="AH47" i="10"/>
  <c r="AI46" i="10" s="1"/>
  <c r="AI47" i="10" s="1"/>
  <c r="AO20" i="10" l="1"/>
  <c r="AO21" i="10" s="1"/>
  <c r="AP16" i="10"/>
  <c r="AJ46" i="10"/>
  <c r="AJ47" i="10" s="1"/>
  <c r="AJ39" i="10"/>
  <c r="AJ26" i="10"/>
  <c r="AM7" i="10"/>
  <c r="AL8" i="10"/>
  <c r="AL9" i="10" s="1"/>
  <c r="AL12" i="10" s="1"/>
  <c r="AI40" i="10"/>
  <c r="AI45" i="10"/>
  <c r="AI49" i="10" s="1"/>
  <c r="AI50" i="10" s="1"/>
  <c r="AN24" i="10"/>
  <c r="AM59" i="10"/>
  <c r="AM61" i="10" s="1"/>
  <c r="AK13" i="10"/>
  <c r="AK25" i="10"/>
  <c r="Z63" i="10"/>
  <c r="Z64" i="10" s="1"/>
  <c r="AH45" i="10"/>
  <c r="AH49" i="10" s="1"/>
  <c r="AH50" i="10" s="1"/>
  <c r="AH40" i="10"/>
  <c r="AL25" i="10" l="1"/>
  <c r="AL13" i="10"/>
  <c r="AK26" i="10"/>
  <c r="AK39" i="10"/>
  <c r="AN7" i="10"/>
  <c r="AM8" i="10"/>
  <c r="AM9" i="10" s="1"/>
  <c r="AM12" i="10" s="1"/>
  <c r="AJ45" i="10"/>
  <c r="AJ49" i="10" s="1"/>
  <c r="AJ50" i="10" s="1"/>
  <c r="AJ40" i="10"/>
  <c r="AK46" i="10"/>
  <c r="AK47" i="10" s="1"/>
  <c r="AO24" i="10"/>
  <c r="AN59" i="10"/>
  <c r="AN61" i="10" s="1"/>
  <c r="AQ16" i="10"/>
  <c r="AP20" i="10"/>
  <c r="AP21" i="10" s="1"/>
  <c r="AA58" i="10"/>
  <c r="AA62" i="10" s="1"/>
  <c r="AA63" i="10"/>
  <c r="AL46" i="10" l="1"/>
  <c r="AL47" i="10" s="1"/>
  <c r="AM46" i="10" s="1"/>
  <c r="AM47" i="10" s="1"/>
  <c r="AN46" i="10" s="1"/>
  <c r="AN47" i="10" s="1"/>
  <c r="AO46" i="10" s="1"/>
  <c r="AO47" i="10" s="1"/>
  <c r="AP46" i="10" s="1"/>
  <c r="AP47" i="10" s="1"/>
  <c r="AQ46" i="10" s="1"/>
  <c r="AQ47" i="10" s="1"/>
  <c r="AM13" i="10"/>
  <c r="AM25" i="10"/>
  <c r="AQ20" i="10"/>
  <c r="AQ21" i="10" s="1"/>
  <c r="AR16" i="10"/>
  <c r="AR20" i="10" s="1"/>
  <c r="AR21" i="10" s="1"/>
  <c r="AN8" i="10"/>
  <c r="AN9" i="10" s="1"/>
  <c r="AN12" i="10" s="1"/>
  <c r="AO7" i="10"/>
  <c r="AK45" i="10"/>
  <c r="AK49" i="10" s="1"/>
  <c r="AK50" i="10" s="1"/>
  <c r="AK40" i="10"/>
  <c r="AP24" i="10"/>
  <c r="AO59" i="10"/>
  <c r="AO61" i="10" s="1"/>
  <c r="AL39" i="10"/>
  <c r="AL26" i="10"/>
  <c r="AA64" i="10"/>
  <c r="AR46" i="10" l="1"/>
  <c r="AR47" i="10" s="1"/>
  <c r="AN13" i="10"/>
  <c r="AN25" i="10"/>
  <c r="AO8" i="10"/>
  <c r="AO9" i="10" s="1"/>
  <c r="AO12" i="10" s="1"/>
  <c r="AP7" i="10"/>
  <c r="AL45" i="10"/>
  <c r="AL49" i="10" s="1"/>
  <c r="AL50" i="10" s="1"/>
  <c r="AL40" i="10"/>
  <c r="AM39" i="10"/>
  <c r="AM26" i="10"/>
  <c r="AQ24" i="10"/>
  <c r="AP59" i="10"/>
  <c r="AP61" i="10" s="1"/>
  <c r="AB58" i="10"/>
  <c r="AB62" i="10" s="1"/>
  <c r="AB63" i="10"/>
  <c r="AO13" i="10" l="1"/>
  <c r="AO25" i="10"/>
  <c r="AN26" i="10"/>
  <c r="AN39" i="10"/>
  <c r="AQ7" i="10"/>
  <c r="AP8" i="10"/>
  <c r="AP9" i="10" s="1"/>
  <c r="AP12" i="10" s="1"/>
  <c r="AR24" i="10"/>
  <c r="AR59" i="10" s="1"/>
  <c r="AR61" i="10" s="1"/>
  <c r="AQ59" i="10"/>
  <c r="AQ61" i="10" s="1"/>
  <c r="AM45" i="10"/>
  <c r="AM49" i="10" s="1"/>
  <c r="AM50" i="10" s="1"/>
  <c r="AM40" i="10"/>
  <c r="AB64" i="10"/>
  <c r="AQ8" i="10" l="1"/>
  <c r="AQ9" i="10" s="1"/>
  <c r="AQ12" i="10" s="1"/>
  <c r="AR7" i="10"/>
  <c r="AR8" i="10" s="1"/>
  <c r="AR9" i="10" s="1"/>
  <c r="AR12" i="10" s="1"/>
  <c r="AN40" i="10"/>
  <c r="AN45" i="10"/>
  <c r="AN49" i="10" s="1"/>
  <c r="AN50" i="10" s="1"/>
  <c r="AP13" i="10"/>
  <c r="AP25" i="10"/>
  <c r="AO26" i="10"/>
  <c r="AO39" i="10"/>
  <c r="AC58" i="10"/>
  <c r="AC62" i="10" s="1"/>
  <c r="AC63" i="10"/>
  <c r="AP39" i="10" l="1"/>
  <c r="AP26" i="10"/>
  <c r="AQ13" i="10"/>
  <c r="AQ25" i="10"/>
  <c r="AR25" i="10"/>
  <c r="AR13" i="10"/>
  <c r="AO40" i="10"/>
  <c r="AO45" i="10"/>
  <c r="AO49" i="10" s="1"/>
  <c r="AO50" i="10" s="1"/>
  <c r="AC64" i="10"/>
  <c r="AR26" i="10" l="1"/>
  <c r="AR39" i="10"/>
  <c r="AQ26" i="10"/>
  <c r="AQ39" i="10"/>
  <c r="AP45" i="10"/>
  <c r="AP49" i="10" s="1"/>
  <c r="AP50" i="10" s="1"/>
  <c r="AP40" i="10"/>
  <c r="AD63" i="10"/>
  <c r="AD58" i="10"/>
  <c r="AD62" i="10" s="1"/>
  <c r="AQ40" i="10" l="1"/>
  <c r="AQ45" i="10"/>
  <c r="AQ49" i="10" s="1"/>
  <c r="AQ50" i="10" s="1"/>
  <c r="AR40" i="10"/>
  <c r="AR45" i="10"/>
  <c r="AR49" i="10" s="1"/>
  <c r="AR50" i="10" s="1"/>
  <c r="AD64" i="10"/>
  <c r="AE58" i="10" s="1"/>
  <c r="AE62" i="10" s="1"/>
  <c r="AE63" i="10" l="1"/>
  <c r="AE64" i="10" s="1"/>
  <c r="AF58" i="10" l="1"/>
  <c r="AF62" i="10" s="1"/>
  <c r="AF63" i="10"/>
  <c r="AF64" i="10" l="1"/>
  <c r="AG58" i="10" l="1"/>
  <c r="AG62" i="10" s="1"/>
  <c r="AG63" i="10"/>
  <c r="AG64" i="10" l="1"/>
  <c r="AH58" i="10" l="1"/>
  <c r="AH62" i="10" s="1"/>
  <c r="AH63" i="10"/>
  <c r="AH64" i="10" l="1"/>
  <c r="AI58" i="10" l="1"/>
  <c r="AI62" i="10" s="1"/>
  <c r="AI63" i="10"/>
  <c r="AI64" i="10" l="1"/>
  <c r="AJ58" i="10" l="1"/>
  <c r="AJ62" i="10" s="1"/>
  <c r="AJ63" i="10"/>
  <c r="AJ64" i="10" l="1"/>
  <c r="AK58" i="10" l="1"/>
  <c r="AK62" i="10" s="1"/>
  <c r="AK63" i="10"/>
  <c r="AK64" i="10" l="1"/>
  <c r="AL58" i="10" l="1"/>
  <c r="AL62" i="10" s="1"/>
  <c r="AL63" i="10"/>
  <c r="AL64" i="10" l="1"/>
  <c r="AM58" i="10" l="1"/>
  <c r="AM62" i="10" s="1"/>
  <c r="AM63" i="10"/>
  <c r="AM64" i="10" l="1"/>
  <c r="AN58" i="10" s="1"/>
  <c r="AN62" i="10" s="1"/>
  <c r="AN63" i="10" l="1"/>
  <c r="AN64" i="10" s="1"/>
  <c r="AO63" i="10" l="1"/>
  <c r="AO58" i="10"/>
  <c r="AO62" i="10" s="1"/>
  <c r="AO64" i="10" l="1"/>
  <c r="AP58" i="10" s="1"/>
  <c r="AP62" i="10" s="1"/>
  <c r="AP63" i="10" l="1"/>
  <c r="AP64" i="10" s="1"/>
  <c r="AQ58" i="10" l="1"/>
  <c r="AQ62" i="10" s="1"/>
  <c r="AQ63" i="10"/>
  <c r="AQ64" i="10" l="1"/>
  <c r="AR63" i="10" s="1"/>
  <c r="AR58" i="10" l="1"/>
  <c r="AR62" i="10" s="1"/>
  <c r="AR6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Wendy Smith</author>
  </authors>
  <commentList>
    <comment ref="D60" authorId="0" shapeId="0" xr:uid="{00000000-0006-0000-0800-000001000000}">
      <text>
        <r>
          <rPr>
            <sz val="10"/>
            <color indexed="81"/>
            <rFont val="Tahoma"/>
            <family val="2"/>
          </rPr>
          <t xml:space="preserve">Numbers must be entered as </t>
        </r>
        <r>
          <rPr>
            <b/>
            <sz val="10"/>
            <color indexed="81"/>
            <rFont val="Tahoma"/>
            <family val="2"/>
          </rPr>
          <t xml:space="preserve">NEGATIVE amounts </t>
        </r>
        <r>
          <rPr>
            <sz val="10"/>
            <color indexed="81"/>
            <rFont val="Tahoma"/>
            <family val="2"/>
          </rPr>
          <t>and must match CRRS or CNA.</t>
        </r>
        <r>
          <rPr>
            <sz val="9"/>
            <color indexed="81"/>
            <rFont val="Tahoma"/>
            <family val="2"/>
          </rPr>
          <t xml:space="preserve">
</t>
        </r>
      </text>
    </comment>
  </commentList>
</comments>
</file>

<file path=xl/sharedStrings.xml><?xml version="1.0" encoding="utf-8"?>
<sst xmlns="http://schemas.openxmlformats.org/spreadsheetml/2006/main" count="1529" uniqueCount="952">
  <si>
    <t>OPERATING EXPENSES</t>
  </si>
  <si>
    <t>Reserve For Replacement</t>
  </si>
  <si>
    <t>Debt Coverage Ratio (DCR)</t>
  </si>
  <si>
    <t>Interest</t>
  </si>
  <si>
    <t>AHTF</t>
  </si>
  <si>
    <t>Total Administrative</t>
  </si>
  <si>
    <t>Total Operating/Maintenance</t>
  </si>
  <si>
    <t>Total Utilities</t>
  </si>
  <si>
    <t>Total Taxes/Insurance</t>
  </si>
  <si>
    <t>Builder's Overhead</t>
  </si>
  <si>
    <t>General Requirements</t>
  </si>
  <si>
    <t>Builder's Profit</t>
  </si>
  <si>
    <t>Architect Fees</t>
  </si>
  <si>
    <t>Engineering Fees</t>
  </si>
  <si>
    <t>Construction Interest</t>
  </si>
  <si>
    <t>Property Taxes</t>
  </si>
  <si>
    <t>Construction Contingency</t>
  </si>
  <si>
    <t>Consulting Fee</t>
  </si>
  <si>
    <t>Survey</t>
  </si>
  <si>
    <t>Market Study</t>
  </si>
  <si>
    <t>Cost Certification</t>
  </si>
  <si>
    <t>Environmental Study</t>
  </si>
  <si>
    <t>Building Acquisition</t>
  </si>
  <si>
    <t>Builder's Risk Insurance</t>
  </si>
  <si>
    <t>Construction Manager's Fee</t>
  </si>
  <si>
    <t>Permanent Financing Fees</t>
  </si>
  <si>
    <t>Construction Financing Fees</t>
  </si>
  <si>
    <t>Marketing</t>
  </si>
  <si>
    <t>Building Permits/Fees</t>
  </si>
  <si>
    <t>USES OF FUNDING</t>
  </si>
  <si>
    <t>Administrative</t>
  </si>
  <si>
    <t xml:space="preserve">Advertising </t>
  </si>
  <si>
    <t>Office Salaries</t>
  </si>
  <si>
    <t>Office Supplies</t>
  </si>
  <si>
    <t>Management Fee</t>
  </si>
  <si>
    <t>Manager(s) Salaries</t>
  </si>
  <si>
    <t>Legal Auditing</t>
  </si>
  <si>
    <t>Accounting Services</t>
  </si>
  <si>
    <t>Telephone</t>
  </si>
  <si>
    <t>Operating/Maintenance</t>
  </si>
  <si>
    <t>Janitorial Services</t>
  </si>
  <si>
    <t>Exterminating Contract</t>
  </si>
  <si>
    <t>Waste Collection</t>
  </si>
  <si>
    <t>Security Payroll/Contract</t>
  </si>
  <si>
    <t>Repairs/Maintenance</t>
  </si>
  <si>
    <t>Utilities</t>
  </si>
  <si>
    <t>Electricity</t>
  </si>
  <si>
    <t>Gas</t>
  </si>
  <si>
    <t>Water</t>
  </si>
  <si>
    <t>Sewer</t>
  </si>
  <si>
    <t>Taxes/Insurance</t>
  </si>
  <si>
    <t>Real Estate Taxes</t>
  </si>
  <si>
    <t>Payroll Taxes</t>
  </si>
  <si>
    <t>Workmen's Comp.</t>
  </si>
  <si>
    <t>Number of units:</t>
  </si>
  <si>
    <t>Cooking</t>
  </si>
  <si>
    <t>Hot Water</t>
  </si>
  <si>
    <t>Heating</t>
  </si>
  <si>
    <t>Air Conditioning</t>
  </si>
  <si>
    <t>TOTAL</t>
  </si>
  <si>
    <t>Total Units:</t>
  </si>
  <si>
    <t>Other, Lighting</t>
  </si>
  <si>
    <t>Trash Collection</t>
  </si>
  <si>
    <t>Totals</t>
  </si>
  <si>
    <t>Utility Allowances</t>
  </si>
  <si>
    <t>Amount</t>
  </si>
  <si>
    <t>Earth Work</t>
  </si>
  <si>
    <t>Demolition</t>
  </si>
  <si>
    <t>Roads/Walks</t>
  </si>
  <si>
    <t>Site Utilities</t>
  </si>
  <si>
    <t>Unusual Site Conditions</t>
  </si>
  <si>
    <t>Bedroom Type</t>
  </si>
  <si>
    <t>0 Bedroom</t>
  </si>
  <si>
    <t>1 Bedroom</t>
  </si>
  <si>
    <t>2 Bedroom</t>
  </si>
  <si>
    <t>3 Bedroom</t>
  </si>
  <si>
    <t>4 Bedroom</t>
  </si>
  <si>
    <t>Affordability Period</t>
  </si>
  <si>
    <t>Administrative Rent Free Unit(s)</t>
  </si>
  <si>
    <t>Electric</t>
  </si>
  <si>
    <t>Unit Limit</t>
  </si>
  <si>
    <t>Year 1</t>
  </si>
  <si>
    <t>Year 4</t>
  </si>
  <si>
    <t>Year 5</t>
  </si>
  <si>
    <t>Operating Subsidies</t>
  </si>
  <si>
    <t>Donated materials</t>
  </si>
  <si>
    <t>Land Acquisition</t>
  </si>
  <si>
    <t>Building Costs</t>
  </si>
  <si>
    <t>Building - New Construction Costs</t>
  </si>
  <si>
    <t>Appliances</t>
  </si>
  <si>
    <t>Site Work</t>
  </si>
  <si>
    <t>Lawn/Plantings</t>
  </si>
  <si>
    <t>Off Site Work</t>
  </si>
  <si>
    <t>Contractor Fees</t>
  </si>
  <si>
    <t>Payment and Performance Bond</t>
  </si>
  <si>
    <t>Builder's Liability Insurance</t>
  </si>
  <si>
    <t>Other Hard Costs</t>
  </si>
  <si>
    <t xml:space="preserve">Other:  </t>
  </si>
  <si>
    <t>CONSTRUCTION CONTINGENCY</t>
  </si>
  <si>
    <t>Construction Interim Costs</t>
  </si>
  <si>
    <t>Construction Title and Recording</t>
  </si>
  <si>
    <t>Construction Liability Insurance</t>
  </si>
  <si>
    <t>Construction Hazard Insurance</t>
  </si>
  <si>
    <t>Construction Loan Points</t>
  </si>
  <si>
    <t>Other Construction Finance Fees</t>
  </si>
  <si>
    <t>Construction Legal Fees</t>
  </si>
  <si>
    <t>Construction Credit Enhancement</t>
  </si>
  <si>
    <t>Permanent Financing</t>
  </si>
  <si>
    <t>Permanent Title and Recording</t>
  </si>
  <si>
    <t>Permanent Loan Points</t>
  </si>
  <si>
    <t>Other Permanent Loan Financing Fees</t>
  </si>
  <si>
    <t>Permanent Credit Enhancement</t>
  </si>
  <si>
    <t>Permanent Legal Fee</t>
  </si>
  <si>
    <t>Professional Fees</t>
  </si>
  <si>
    <t>Reserves</t>
  </si>
  <si>
    <t>Rent Up Reserves</t>
  </si>
  <si>
    <t>Escrows</t>
  </si>
  <si>
    <t>Replacement Reserve Deposit</t>
  </si>
  <si>
    <t>Syndication Costs</t>
  </si>
  <si>
    <t>Other Syndication Expenses</t>
  </si>
  <si>
    <t>Syndication Legal Fees</t>
  </si>
  <si>
    <t>Syndication Organization Expenses</t>
  </si>
  <si>
    <t>Other Soft Costs</t>
  </si>
  <si>
    <t>Appraisal</t>
  </si>
  <si>
    <t>Developer's Fee</t>
  </si>
  <si>
    <t xml:space="preserve">Developer Fee  </t>
  </si>
  <si>
    <t>ACQUISITION</t>
  </si>
  <si>
    <t>TOTAL ACQUISITION</t>
  </si>
  <si>
    <t>H</t>
  </si>
  <si>
    <t>County:</t>
  </si>
  <si>
    <t>Equity Gap Calculation Test</t>
  </si>
  <si>
    <t>Less Financing</t>
  </si>
  <si>
    <t>Equity Gap</t>
  </si>
  <si>
    <t>Total Credit Need</t>
  </si>
  <si>
    <t>Applicable Fraction</t>
  </si>
  <si>
    <t>Housing Credit units</t>
  </si>
  <si>
    <t>Total units</t>
  </si>
  <si>
    <t>INITIAL HOUSING CREDIT ALLOCATION ANALYSIS</t>
  </si>
  <si>
    <t>Other:</t>
  </si>
  <si>
    <t>0 BR</t>
  </si>
  <si>
    <t>1 BR</t>
  </si>
  <si>
    <t>2 BR</t>
  </si>
  <si>
    <t>3 BR</t>
  </si>
  <si>
    <t>4 BR</t>
  </si>
  <si>
    <t>Deferred Developer Fee</t>
  </si>
  <si>
    <t>Year</t>
  </si>
  <si>
    <t>TOTAL COST</t>
  </si>
  <si>
    <t>ELIGIBLE BASIS</t>
  </si>
  <si>
    <t>ADJUSTED ELIGIBLE BASIS</t>
  </si>
  <si>
    <r>
      <t xml:space="preserve">   </t>
    </r>
    <r>
      <rPr>
        <sz val="12"/>
        <rFont val="Arial"/>
        <family val="2"/>
      </rPr>
      <t>Applicable Fraction</t>
    </r>
  </si>
  <si>
    <t>QUALIFIED BASIS</t>
  </si>
  <si>
    <r>
      <t xml:space="preserve">     </t>
    </r>
    <r>
      <rPr>
        <sz val="12"/>
        <rFont val="Arial"/>
        <family val="2"/>
      </rPr>
      <t>Tax Credit Rate</t>
    </r>
  </si>
  <si>
    <t>MAXIMUM ANNUAL TAX CREDIT</t>
  </si>
  <si>
    <t>30% Present Value Credit (4%)</t>
  </si>
  <si>
    <t>Total Development Cost (TDC)</t>
  </si>
  <si>
    <t>Housing Credit Allocation Requested</t>
  </si>
  <si>
    <t>Equity Gap Test</t>
  </si>
  <si>
    <t>Qualified Basis Test</t>
  </si>
  <si>
    <t>Lien Position</t>
  </si>
  <si>
    <t>Source:</t>
  </si>
  <si>
    <t>Total Credit Allowed</t>
  </si>
  <si>
    <t>4% Credit</t>
  </si>
  <si>
    <t>Per Unit</t>
  </si>
  <si>
    <t>Cash Flow Per Unit</t>
  </si>
  <si>
    <t>Minimum</t>
  </si>
  <si>
    <t>Unit Mix</t>
  </si>
  <si>
    <t>Operating Budget</t>
  </si>
  <si>
    <t>Adjusted Gross Income</t>
  </si>
  <si>
    <t>Other Income</t>
  </si>
  <si>
    <t>Vacancy</t>
  </si>
  <si>
    <t>Replacement Reserve</t>
  </si>
  <si>
    <t>Net Operating Income</t>
  </si>
  <si>
    <t>Debt Service</t>
  </si>
  <si>
    <t>Annual</t>
  </si>
  <si>
    <t>Development Costs</t>
  </si>
  <si>
    <t>Acquisition</t>
  </si>
  <si>
    <t>Hard Costs</t>
  </si>
  <si>
    <t>Soft Costs</t>
  </si>
  <si>
    <t>Developer Fee</t>
  </si>
  <si>
    <t>Total</t>
  </si>
  <si>
    <t>Sources</t>
  </si>
  <si>
    <t>LIHTC Equity</t>
  </si>
  <si>
    <t>Other Equity/Grants</t>
  </si>
  <si>
    <t>(Gap) or Surplus</t>
  </si>
  <si>
    <t>Year 10</t>
  </si>
  <si>
    <t>Year 15</t>
  </si>
  <si>
    <t>% of Total</t>
  </si>
  <si>
    <t>Deferred Dev Fee</t>
  </si>
  <si>
    <t>Efficiency</t>
  </si>
  <si>
    <t>Compliance Checks</t>
  </si>
  <si>
    <t>Key Assumptions</t>
  </si>
  <si>
    <t>Effective Gross Income</t>
  </si>
  <si>
    <t>Expense Inflation:</t>
  </si>
  <si>
    <t xml:space="preserve">Other: </t>
  </si>
  <si>
    <t>Total Development Costs:</t>
  </si>
  <si>
    <t>TDC Per Unit:</t>
  </si>
  <si>
    <t>Other</t>
  </si>
  <si>
    <t># of Units</t>
  </si>
  <si>
    <t>Monthly Rent</t>
  </si>
  <si>
    <t>Annual Rent</t>
  </si>
  <si>
    <t>Total Sq Footage</t>
  </si>
  <si>
    <t>Subtotal</t>
  </si>
  <si>
    <t>Monthly</t>
  </si>
  <si>
    <t>Annually</t>
  </si>
  <si>
    <t>Laundry</t>
  </si>
  <si>
    <t>Total Square Footage:</t>
  </si>
  <si>
    <t>Parking</t>
  </si>
  <si>
    <t>Rent Inflation Year 1-3:</t>
  </si>
  <si>
    <t>Square Footage</t>
  </si>
  <si>
    <t>Contract Rent + Utility Allowance</t>
  </si>
  <si>
    <t>Rent from Commercial Space</t>
  </si>
  <si>
    <t>Square Footage Per Unit</t>
  </si>
  <si>
    <t>Per Unit Average Rent</t>
  </si>
  <si>
    <t>City:</t>
  </si>
  <si>
    <t>Zip Code:</t>
  </si>
  <si>
    <t>Target Population:</t>
  </si>
  <si>
    <t xml:space="preserve">Total </t>
  </si>
  <si>
    <t>Construction Type:</t>
  </si>
  <si>
    <t>Additional Unit Type:</t>
  </si>
  <si>
    <t>Primary Unit Type:</t>
  </si>
  <si>
    <t xml:space="preserve">Source for utility allowance: </t>
  </si>
  <si>
    <t>UNITS &amp; INCOME</t>
  </si>
  <si>
    <t>ANNUAL OPERATING EXPENSES</t>
  </si>
  <si>
    <t>Total Residential Square Feet:</t>
  </si>
  <si>
    <t>Target population:</t>
  </si>
  <si>
    <t>Other:  Please identify:</t>
  </si>
  <si>
    <t>Total Operating Expenses</t>
  </si>
  <si>
    <t>Submitted by:</t>
  </si>
  <si>
    <t>Email:</t>
  </si>
  <si>
    <t>Source 1:</t>
  </si>
  <si>
    <t>Source 2:</t>
  </si>
  <si>
    <t>Source 3:</t>
  </si>
  <si>
    <t>Total Other Income:</t>
  </si>
  <si>
    <t>Total Debt Service</t>
  </si>
  <si>
    <t>Net Operating Income (NOI)</t>
  </si>
  <si>
    <t>DEBT SERVICE</t>
  </si>
  <si>
    <t>REVENUE</t>
  </si>
  <si>
    <t>Gross Rent Potential</t>
  </si>
  <si>
    <t>Inflation Factor</t>
  </si>
  <si>
    <t>Per Unit Per Year</t>
  </si>
  <si>
    <t>CASH FLOW</t>
  </si>
  <si>
    <t>Please Manually Input:</t>
  </si>
  <si>
    <t>Deferred Developer Fee Repayment</t>
  </si>
  <si>
    <t>Annual Payment</t>
  </si>
  <si>
    <t>Per Unit Cost</t>
  </si>
  <si>
    <t>Maximum</t>
  </si>
  <si>
    <t>Debt Coverage Ratio Year 1</t>
  </si>
  <si>
    <t>Operating Costs &amp; Inflation Factors</t>
  </si>
  <si>
    <t>Development &amp; Construction Costs</t>
  </si>
  <si>
    <t>Sources &amp; Uses</t>
  </si>
  <si>
    <t>Annual Operating Costs Per Unit</t>
  </si>
  <si>
    <t>Property Insurance (Per Unit Per Year)</t>
  </si>
  <si>
    <t>TOTAL HARD COSTS</t>
  </si>
  <si>
    <t>HARD COSTS</t>
  </si>
  <si>
    <t>% EGI</t>
  </si>
  <si>
    <t>OR</t>
  </si>
  <si>
    <t>Minimum HOME Affordability Period</t>
  </si>
  <si>
    <t>Within Limits?</t>
  </si>
  <si>
    <t>Maximum Development Cost Allowable:</t>
  </si>
  <si>
    <t>Development Costs/SF for Group Homes</t>
  </si>
  <si>
    <t>TDC as % of Cost Containment</t>
  </si>
  <si>
    <t>Other Income/Subsidies</t>
  </si>
  <si>
    <t>Vacancy Rate Year 1-3:</t>
  </si>
  <si>
    <t>Yrs 1-3</t>
  </si>
  <si>
    <t>Yrs 4+</t>
  </si>
  <si>
    <t>Vacancy Rate: Year 4+</t>
  </si>
  <si>
    <t>Rent Inflation Year 4+:</t>
  </si>
  <si>
    <t>Operating Expenses</t>
  </si>
  <si>
    <t>Cash Flow Year 1</t>
  </si>
  <si>
    <t>Non-KHC Loans</t>
  </si>
  <si>
    <t>Equity Sources</t>
  </si>
  <si>
    <t>Debt Sources</t>
  </si>
  <si>
    <t>Gross Maximum per</t>
  </si>
  <si>
    <t>Group Home?</t>
  </si>
  <si>
    <t>15 years</t>
  </si>
  <si>
    <t>Oven/Range</t>
  </si>
  <si>
    <t>Microwave</t>
  </si>
  <si>
    <t>Dishwasher</t>
  </si>
  <si>
    <t>Garbage Disposal</t>
  </si>
  <si>
    <t>Washer/Dryer</t>
  </si>
  <si>
    <t>Washer/Dryer Hookup</t>
  </si>
  <si>
    <t>DCR</t>
  </si>
  <si>
    <t>Affordable Housing Trust Fund</t>
  </si>
  <si>
    <t>Amenities Included in Units:</t>
  </si>
  <si>
    <t>Allowance for Utilities Paid by Tenant Only</t>
  </si>
  <si>
    <t>KHC Notes</t>
  </si>
  <si>
    <t>KHC Guidelines</t>
  </si>
  <si>
    <t>Developer Notes</t>
  </si>
  <si>
    <t>Relocation</t>
  </si>
  <si>
    <t>Annual Credit Allocation:</t>
  </si>
  <si>
    <t>TOTAL DEVELOPMENT COSTS</t>
  </si>
  <si>
    <t>Federal Grant?</t>
  </si>
  <si>
    <t>Rent Restriction Program</t>
  </si>
  <si>
    <t>Unit Distribution</t>
  </si>
  <si>
    <t>% TDC</t>
  </si>
  <si>
    <t>of Hard Costs</t>
  </si>
  <si>
    <t>of TDC</t>
  </si>
  <si>
    <t>Anticipated Credit Pricing (per dollar of eligible basis)</t>
  </si>
  <si>
    <t>30% AMI</t>
  </si>
  <si>
    <t>Housing Credit Unit(s)?</t>
  </si>
  <si>
    <t>Market Rate (Unrestricted)</t>
  </si>
  <si>
    <r>
      <t xml:space="preserve">Proposed Contract Rent </t>
    </r>
    <r>
      <rPr>
        <i/>
        <sz val="9"/>
        <rFont val="Arial"/>
        <family val="2"/>
      </rPr>
      <t>(excludes utility allowance)</t>
    </r>
  </si>
  <si>
    <t>Square Footage of Housing Credit Units</t>
  </si>
  <si>
    <t>SF Housing Credit Units Only</t>
  </si>
  <si>
    <t>Housing Credit Units</t>
  </si>
  <si>
    <t># Housing Credit Units</t>
  </si>
  <si>
    <t>50% AMI</t>
  </si>
  <si>
    <t>60% AMI</t>
  </si>
  <si>
    <t>Unrestricted</t>
  </si>
  <si>
    <t>80% AMI</t>
  </si>
  <si>
    <t>1-BR</t>
  </si>
  <si>
    <t>2-BR</t>
  </si>
  <si>
    <t>3-BR</t>
  </si>
  <si>
    <t>4-BR</t>
  </si>
  <si>
    <t>Developer Equity (Self-Financing)</t>
  </si>
  <si>
    <t>Federal Grants</t>
  </si>
  <si>
    <t>Permanent Debt Sources:</t>
  </si>
  <si>
    <t>Permanent Equity Sources:</t>
  </si>
  <si>
    <t xml:space="preserve">SOURCES OF FUNDING </t>
  </si>
  <si>
    <t>Tenant Utilities</t>
  </si>
  <si>
    <t>Responsible Party</t>
  </si>
  <si>
    <t>Lowest Allowed DCR for all 15 Years</t>
  </si>
  <si>
    <t>Property Insurance</t>
  </si>
  <si>
    <t>Other Insurance</t>
  </si>
  <si>
    <t>Default is 7%; applicant may modify with justification.</t>
  </si>
  <si>
    <t>Default is 3%; applicant may modify with justification.</t>
  </si>
  <si>
    <t>Vacancy Rate Year 1-3</t>
  </si>
  <si>
    <t>Vacancy Rate Year 4-15</t>
  </si>
  <si>
    <t>Vacancy Rates</t>
  </si>
  <si>
    <t>Rent Inflation</t>
  </si>
  <si>
    <t>Operating Cost Inflation Rates</t>
  </si>
  <si>
    <t>Applicant's #</t>
  </si>
  <si>
    <t>Capped at 10% of hard costs</t>
  </si>
  <si>
    <t>% of Effective Gross Income</t>
  </si>
  <si>
    <t>Default is 2%; applicant may modify with justification.</t>
  </si>
  <si>
    <t>Describe repayment of cash flow loan:</t>
  </si>
  <si>
    <t>Refrigerator</t>
  </si>
  <si>
    <t>Utility</t>
  </si>
  <si>
    <t>Housing Credit 50% Rents</t>
  </si>
  <si>
    <t xml:space="preserve">Housing Credit 60% Rents </t>
  </si>
  <si>
    <t>Commercial Square Footage:</t>
  </si>
  <si>
    <t>Total Operating Subsidy:</t>
  </si>
  <si>
    <t>Effective Gross Income (Net Income)</t>
  </si>
  <si>
    <t>Adair</t>
  </si>
  <si>
    <t xml:space="preserve">Allen </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</si>
  <si>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</si>
  <si>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</si>
  <si>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</si>
  <si>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</si>
  <si>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</si>
  <si>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</si>
  <si>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</si>
  <si>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</si>
  <si>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</si>
  <si>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</si>
  <si>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</si>
  <si>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</si>
  <si>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</si>
  <si>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</si>
  <si>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</si>
  <si>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</si>
  <si>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</si>
  <si>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</si>
  <si>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</si>
  <si>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</si>
  <si>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</si>
  <si>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</si>
  <si>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</si>
  <si>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</si>
  <si>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</si>
  <si>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</si>
  <si>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</si>
  <si>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</si>
  <si>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</si>
  <si>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</si>
  <si>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</si>
  <si>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</si>
  <si>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</si>
  <si>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</si>
  <si>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</si>
  <si>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</si>
  <si>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</si>
  <si>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</si>
  <si>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</si>
  <si>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</si>
  <si>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</si>
  <si>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</si>
  <si>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</si>
  <si>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</si>
  <si>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</si>
  <si>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</si>
  <si>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</si>
  <si>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</si>
  <si>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</si>
  <si>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</si>
  <si>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</si>
  <si>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</si>
  <si>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</si>
  <si>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</si>
  <si>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</si>
  <si>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</si>
  <si>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</si>
  <si>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</si>
  <si>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</si>
  <si>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</si>
  <si>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</si>
  <si>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</si>
  <si>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</si>
  <si>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</si>
  <si>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</si>
  <si>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</si>
  <si>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</si>
  <si>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</si>
  <si>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</si>
  <si>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</si>
  <si>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</si>
  <si>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</si>
  <si>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</si>
  <si>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</si>
  <si>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</si>
  <si>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</si>
  <si>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</si>
  <si>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</si>
  <si>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</si>
  <si>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</si>
  <si>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</si>
  <si>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</si>
  <si>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</si>
  <si>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</si>
  <si>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</si>
  <si>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</si>
  <si>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</si>
  <si>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</si>
  <si>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</si>
  <si>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</si>
  <si>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</si>
  <si>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</si>
  <si>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</si>
  <si>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</si>
  <si>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</si>
  <si>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</si>
  <si>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</si>
  <si>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</si>
  <si>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</si>
  <si>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</si>
  <si>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</si>
  <si>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</si>
  <si>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</si>
  <si>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</si>
  <si>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</si>
  <si>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</si>
  <si>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</si>
  <si>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</si>
  <si>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</si>
  <si>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</si>
  <si>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Guideline only</t>
  </si>
  <si>
    <t>6 mo. operating + 6 mo. debt service</t>
  </si>
  <si>
    <t>If outside limits, briefly explain.</t>
  </si>
  <si>
    <t>General Instructions</t>
  </si>
  <si>
    <t>A.</t>
  </si>
  <si>
    <t>B.</t>
  </si>
  <si>
    <t>C.</t>
  </si>
  <si>
    <t>D.</t>
  </si>
  <si>
    <t>All worksheets must be completed.  Information on each worksheet is linked to other sheets.</t>
  </si>
  <si>
    <t>E.</t>
  </si>
  <si>
    <t>Indicate which amenities your project will provide.</t>
  </si>
  <si>
    <t>F.</t>
  </si>
  <si>
    <t>At the bottom of the sheet, again indicate who will be responsible for which utilities.</t>
  </si>
  <si>
    <t>Rent Inflation Rate Years 1-3</t>
  </si>
  <si>
    <t xml:space="preserve">Rent Inflation Rate Years 4+ </t>
  </si>
  <si>
    <t>Net Final Cash Flow</t>
  </si>
  <si>
    <t>Unpaid Cash Flow Loan after Year 15:</t>
  </si>
  <si>
    <t>Operating Deficit Reserve</t>
  </si>
  <si>
    <t xml:space="preserve">Enter basic info about the project and developer.  </t>
  </si>
  <si>
    <t>If a cash flow loan (Mark-to-Market or other cash flow loan) is a source, describe the terms of repayment in the box provided.</t>
  </si>
  <si>
    <r>
      <rPr>
        <i/>
        <sz val="11"/>
        <rFont val="Arial"/>
        <family val="2"/>
      </rPr>
      <t>Required Unit Distribution by Funding Source</t>
    </r>
    <r>
      <rPr>
        <sz val="11"/>
        <rFont val="Arial"/>
        <family val="2"/>
      </rPr>
      <t>:  Check to ensure the project has the minimum number of units required by each funding source.</t>
    </r>
  </si>
  <si>
    <t>Per Unit:</t>
  </si>
  <si>
    <t>LIHTC Applicable Fraction:</t>
  </si>
  <si>
    <t>KHC Cost Per Unit:</t>
  </si>
  <si>
    <t>KHC Costs as % of TDC:</t>
  </si>
  <si>
    <t>Avg Sq Ft/Unit:</t>
  </si>
  <si>
    <t>Phone:</t>
  </si>
  <si>
    <t>Project Name:</t>
  </si>
  <si>
    <t>Street Address:</t>
  </si>
  <si>
    <t>Contact Person:</t>
  </si>
  <si>
    <t>Cash Flow Loan (Mark-to-Market or Other Cash Flow Loan)</t>
  </si>
  <si>
    <t>SOFT COSTS</t>
  </si>
  <si>
    <t>Accounting Fees</t>
  </si>
  <si>
    <t>Worker's Compensation Insurance</t>
  </si>
  <si>
    <t>Building - Rehabilitation Construction Costs</t>
  </si>
  <si>
    <t>Vacancy Rate</t>
  </si>
  <si>
    <t>Lead-based paint controls or abatement</t>
  </si>
  <si>
    <t>Lead-Based Paint Assessment and Testing</t>
  </si>
  <si>
    <t>TOTAL SOFT COSTS</t>
  </si>
  <si>
    <t>Total Debt Sources:</t>
  </si>
  <si>
    <t>Total Equity Sources:</t>
  </si>
  <si>
    <t>TOTAL PERMANENT SOURCES:</t>
  </si>
  <si>
    <t>Total Construction Sources:</t>
  </si>
  <si>
    <t xml:space="preserve"> (Attach documentation and include the date of most current chart)</t>
  </si>
  <si>
    <r>
      <rPr>
        <sz val="10"/>
        <rFont val="Arial"/>
        <family val="2"/>
      </rPr>
      <t xml:space="preserve">Project Based Rental Assistance </t>
    </r>
    <r>
      <rPr>
        <sz val="9"/>
        <rFont val="Arial"/>
        <family val="2"/>
      </rPr>
      <t xml:space="preserve">
</t>
    </r>
    <r>
      <rPr>
        <i/>
        <sz val="9"/>
        <rFont val="Arial"/>
        <family val="2"/>
      </rPr>
      <t>if applicable</t>
    </r>
  </si>
  <si>
    <r>
      <rPr>
        <sz val="10"/>
        <rFont val="Arial"/>
        <family val="2"/>
      </rPr>
      <t>Project Based Rental Assistance</t>
    </r>
    <r>
      <rPr>
        <sz val="9"/>
        <rFont val="Arial"/>
        <family val="2"/>
      </rPr>
      <t xml:space="preserve"> 
</t>
    </r>
    <r>
      <rPr>
        <i/>
        <sz val="9"/>
        <rFont val="Arial"/>
        <family val="2"/>
      </rPr>
      <t>if applicable</t>
    </r>
  </si>
  <si>
    <t># of Baths</t>
  </si>
  <si>
    <t>Year 2</t>
  </si>
  <si>
    <t xml:space="preserve">Year 3 </t>
  </si>
  <si>
    <t>Utilities Paid By</t>
  </si>
  <si>
    <t>Utility Fuel Source</t>
  </si>
  <si>
    <t>(These will be trended at the same rate as rents on the Operating Proforma)</t>
  </si>
  <si>
    <t>Tenant Charges (late fees, insufficient funds fees, etc)</t>
  </si>
  <si>
    <r>
      <t xml:space="preserve">Other </t>
    </r>
    <r>
      <rPr>
        <i/>
        <sz val="10"/>
        <rFont val="Arial"/>
        <family val="2"/>
      </rPr>
      <t>(identify)</t>
    </r>
    <r>
      <rPr>
        <sz val="11"/>
        <rFont val="Arial"/>
        <family val="2"/>
      </rPr>
      <t>:</t>
    </r>
  </si>
  <si>
    <t>Elevator Maintenance/Contract</t>
  </si>
  <si>
    <t>Grounds Expense</t>
  </si>
  <si>
    <t>If you determine that inflation or vacancy factors should be modified, go to "0)Underwriting Criteria" and enter your numbers in the column labeled "Applicant's #." Any changes must be justified and explained.</t>
  </si>
  <si>
    <r>
      <t xml:space="preserve">If a cash flow loan (such as Mark-to-Market or other cash flow loan) is a source, manually input the annual repayment amount of the cash flow loan.  </t>
    </r>
    <r>
      <rPr>
        <i/>
        <sz val="11"/>
        <rFont val="Arial"/>
        <family val="2"/>
      </rPr>
      <t>(Note: Mark-to-Market cash flow loans may take priority over repayment of deferred developer fee).</t>
    </r>
  </si>
  <si>
    <t xml:space="preserve">Debt Coverage Ratio    </t>
  </si>
  <si>
    <t xml:space="preserve">Operating Proforma </t>
  </si>
  <si>
    <t>Some cells may be shaded black based on data input from previous sheets/cells. Do not enter data in blacked out cells.</t>
  </si>
  <si>
    <t>This provides you with KHC's guidelines for various underwriting criteria and identifies if your project meets these criteria.</t>
  </si>
  <si>
    <t>KHC's required per unit amount for the reserve for replacement account is shown.   However, if another non-KHC funding source requires a higher replacement reserve amount per unit, this may be modified with appropriate justification.</t>
  </si>
  <si>
    <t>KHC's default percentages for rent inflation, vacancy and operating expense inflation are shown.  However, if another non-KHC funding source requires different inflation factors, the percentages may be modified with appropriate justification.</t>
  </si>
  <si>
    <r>
      <t>Unit Distribution:</t>
    </r>
    <r>
      <rPr>
        <sz val="11"/>
        <rFont val="Arial"/>
        <family val="2"/>
      </rPr>
      <t xml:space="preserve"> For each bedroom type, enter the requested information.  Be sure to enter the Contract Rent, which is the rent you will be charging tenants or the project-based rent (if applicable). </t>
    </r>
  </si>
  <si>
    <t>Applicable KHC 
Cost Limit</t>
  </si>
  <si>
    <r>
      <rPr>
        <i/>
        <sz val="11"/>
        <rFont val="Arial"/>
        <family val="2"/>
      </rPr>
      <t xml:space="preserve">Cost Containment: </t>
    </r>
    <r>
      <rPr>
        <sz val="11"/>
        <rFont val="Arial"/>
        <family val="2"/>
      </rPr>
      <t>For each bedroom type, enter the applicable KHC cost containment limit for the applicable project type.  Total development costs must be within KHC's cost containment limit.</t>
    </r>
  </si>
  <si>
    <t>Interest Rate</t>
  </si>
  <si>
    <t xml:space="preserve">    Remaining Cash Flow</t>
  </si>
  <si>
    <r>
      <t xml:space="preserve">Applicable Fraction </t>
    </r>
    <r>
      <rPr>
        <i/>
        <sz val="11"/>
        <rFont val="Arial"/>
        <family val="2"/>
      </rPr>
      <t>(Use lower of unit fraction or square footage fraction)</t>
    </r>
  </si>
  <si>
    <t>Percentage of Credits to Investor(s)</t>
  </si>
  <si>
    <t>Housing Credit Allowed</t>
  </si>
  <si>
    <t>Annual Credit Allowed:</t>
  </si>
  <si>
    <t>Asset Management Fee</t>
  </si>
  <si>
    <t>Pricing: $______</t>
  </si>
  <si>
    <t>Other equity/grant (identify):</t>
  </si>
  <si>
    <t>Reductions to Eligible Basis:</t>
  </si>
  <si>
    <t>(electric, gas, oil, etc.)</t>
  </si>
  <si>
    <t>KHC Compliance Monitoring Fees</t>
  </si>
  <si>
    <t>Compliance Fees (Other)</t>
  </si>
  <si>
    <t>Who will be responsible for tenant utilities?
Does not include common areas.</t>
  </si>
  <si>
    <t>Permanent Funding Sources out of balance by:</t>
  </si>
  <si>
    <t xml:space="preserve">Primary Unit Type: </t>
  </si>
  <si>
    <t xml:space="preserve">County: </t>
  </si>
  <si>
    <t xml:space="preserve">Total Units: </t>
  </si>
  <si>
    <t xml:space="preserve">Construction: </t>
  </si>
  <si>
    <t>Capital Needs Assessment</t>
  </si>
  <si>
    <t>Cash Flow Loan or M2M Repayment</t>
  </si>
  <si>
    <t>Expenses Subject to Available Cash Flow:</t>
  </si>
  <si>
    <t>From Uses of Funding Below</t>
  </si>
  <si>
    <t>Housing Credit Equity Available During Construction</t>
  </si>
  <si>
    <r>
      <rPr>
        <b/>
        <sz val="12"/>
        <rFont val="Arial"/>
        <family val="2"/>
      </rPr>
      <t xml:space="preserve">Non-KHC </t>
    </r>
    <r>
      <rPr>
        <sz val="11"/>
        <rFont val="Arial"/>
        <family val="2"/>
      </rPr>
      <t>Tax Credit Fees</t>
    </r>
  </si>
  <si>
    <t xml:space="preserve">  Other Federal Grants &amp; Subsidies</t>
  </si>
  <si>
    <t xml:space="preserve">  Excess Cost Units</t>
  </si>
  <si>
    <t xml:space="preserve">  Other  </t>
  </si>
  <si>
    <t>Rental Assistance</t>
  </si>
  <si>
    <t>G.</t>
  </si>
  <si>
    <r>
      <rPr>
        <i/>
        <sz val="11"/>
        <rFont val="Arial"/>
        <family val="2"/>
      </rPr>
      <t>Utility Allowances</t>
    </r>
    <r>
      <rPr>
        <sz val="11"/>
        <rFont val="Arial"/>
        <family val="2"/>
      </rPr>
      <t>: Indicate the type of utilities the project will have, as well as which will be paid by owner and which will be paid by tenants. For utilities paid by tenants, enter the applicable utility allowance for each. Also enter the source of the utility allowances you are using.</t>
    </r>
  </si>
  <si>
    <r>
      <t xml:space="preserve">Rental Assistance: </t>
    </r>
    <r>
      <rPr>
        <sz val="11"/>
        <rFont val="Arial"/>
        <family val="2"/>
      </rPr>
      <t>If the project is proposing project-based rental assistance, enter the source of the assistance and the number of units that will have project-based assistance.  The current rental assistance contract, along with current approved rents and utility allowances as documented by the rental assistance provider, must be submitted with the application.</t>
    </r>
  </si>
  <si>
    <t>If there are project expenses that are payable subject to available cash flow, manually input the annual amount of those expenses.  At the bottom of the proforma, identify those expenses subject to cash flow.</t>
  </si>
  <si>
    <t>Annual Operating Subsidies</t>
  </si>
  <si>
    <t>Heating System</t>
  </si>
  <si>
    <t>Heating Fuel:</t>
  </si>
  <si>
    <t>System Type:</t>
  </si>
  <si>
    <t xml:space="preserve">G. </t>
  </si>
  <si>
    <t>H.</t>
  </si>
  <si>
    <t>Construction contingency defaults to 5% of total hard costs; however, developer may adjust as necessary, not to exceed 10% of hard costs.  KHC does not allow a soft cost contingency.</t>
  </si>
  <si>
    <r>
      <t>To print this entire file, click on "</t>
    </r>
    <r>
      <rPr>
        <i/>
        <sz val="11"/>
        <rFont val="Arial"/>
        <family val="2"/>
      </rPr>
      <t xml:space="preserve">File," </t>
    </r>
    <r>
      <rPr>
        <sz val="11"/>
        <rFont val="Arial"/>
        <family val="2"/>
      </rPr>
      <t>then</t>
    </r>
    <r>
      <rPr>
        <i/>
        <sz val="11"/>
        <rFont val="Arial"/>
        <family val="2"/>
      </rPr>
      <t xml:space="preserve"> "Print"</t>
    </r>
    <r>
      <rPr>
        <sz val="11"/>
        <rFont val="Arial"/>
        <family val="2"/>
      </rPr>
      <t xml:space="preserve"> and select "</t>
    </r>
    <r>
      <rPr>
        <i/>
        <sz val="11"/>
        <rFont val="Arial"/>
        <family val="2"/>
      </rPr>
      <t>Print Entire Workbook.</t>
    </r>
    <r>
      <rPr>
        <sz val="11"/>
        <rFont val="Arial"/>
        <family val="2"/>
      </rPr>
      <t>"</t>
    </r>
  </si>
  <si>
    <t>Enter all development and construction costs. Be sure to identify the source funding your operating deficit reserve and any sources you enter in cells marked "Other."</t>
  </si>
  <si>
    <r>
      <t xml:space="preserve">Enter all construction sources. Some of the construction sources may also be the same as some of the permanent sources; however, you must identify the amount of each source (including equity) that is </t>
    </r>
    <r>
      <rPr>
        <u/>
        <sz val="11"/>
        <rFont val="Arial"/>
        <family val="2"/>
      </rPr>
      <t>available during the construction period</t>
    </r>
    <r>
      <rPr>
        <sz val="11"/>
        <rFont val="Arial"/>
        <family val="2"/>
      </rPr>
      <t>.  If there are costs not paid during construction, identify those.</t>
    </r>
  </si>
  <si>
    <t>Year 6</t>
  </si>
  <si>
    <t>Year 7</t>
  </si>
  <si>
    <t>Year 8</t>
  </si>
  <si>
    <t>Year 9</t>
  </si>
  <si>
    <t>Year 11</t>
  </si>
  <si>
    <t>Year 12</t>
  </si>
  <si>
    <t>Year 13</t>
  </si>
  <si>
    <t>Year 14</t>
  </si>
  <si>
    <r>
      <rPr>
        <i/>
        <sz val="11"/>
        <rFont val="Arial"/>
        <family val="2"/>
      </rPr>
      <t>Annual Operating Subsidies</t>
    </r>
    <r>
      <rPr>
        <sz val="11"/>
        <rFont val="Arial"/>
        <family val="2"/>
      </rPr>
      <t>: If the project will receive operating subsidy, enter the source and amount.  Documentation of the amount and source of the operating subsidy must be provided with the application.  If the operating subsidy will not continue for the full applicable compliance period, justification must be provided to explain how the project will cash flow without the additional subsidy.</t>
    </r>
  </si>
  <si>
    <t>Square Footage of Residential Units:</t>
  </si>
  <si>
    <t>Census Tract(s):</t>
  </si>
  <si>
    <t>Tax Credit Set-Aside Election:</t>
  </si>
  <si>
    <t>Operating</t>
  </si>
  <si>
    <t>Cash Flow</t>
  </si>
  <si>
    <t>M2M/Cash Flow Loan</t>
  </si>
  <si>
    <t xml:space="preserve">  Estimated Credit Pricing:</t>
  </si>
  <si>
    <t>cents per dollar</t>
  </si>
  <si>
    <t>CSF eligible basis:</t>
  </si>
  <si>
    <t>Total project eligible basis (unboosted):</t>
  </si>
  <si>
    <t>CSF basis % of total eligible basis:</t>
  </si>
  <si>
    <t xml:space="preserve">Operating Deficit Reserve </t>
  </si>
  <si>
    <t>Number of units receiving rental assistance:</t>
  </si>
  <si>
    <t>Source of rental assistance:</t>
  </si>
  <si>
    <t>Name of other source:</t>
  </si>
  <si>
    <t xml:space="preserve">  Federal Historic Tax Credits</t>
  </si>
  <si>
    <t>Amount 
Available During Construction</t>
  </si>
  <si>
    <t>Const. Financing Sources out of balance by:</t>
  </si>
  <si>
    <t>Complete the nine (9) worksheets roughly in the order corresponding with their numbering:</t>
  </si>
  <si>
    <t>For projects proposing federal historic tax credits, enter the equity amount generated in the "Sources" section and at the bottom in the red section, deduct the amount of federal historic credits awarded (not the equity amount).  The Sources shows the equity and the bottom of the Uses should deduct the actual federal historic credit.</t>
  </si>
  <si>
    <t>Construction Hard Cost Contingency</t>
  </si>
  <si>
    <t>Relocation Expenses</t>
  </si>
  <si>
    <r>
      <t xml:space="preserve"> </t>
    </r>
    <r>
      <rPr>
        <b/>
        <sz val="12"/>
        <color indexed="8"/>
        <rFont val="Arial"/>
        <family val="2"/>
      </rPr>
      <t xml:space="preserve"> </t>
    </r>
  </si>
  <si>
    <t xml:space="preserve">Common Area(s) Square Footage: 
</t>
  </si>
  <si>
    <t>CSF Square Footage (if applicable):</t>
  </si>
  <si>
    <t>For which county was the KHC historical expense data utilized?</t>
  </si>
  <si>
    <t>This cash flow charts revenue and expenses over 20 years to see how a project performs financially.  You may not need to enter any information, but you should make sure the project has sufficient debt coverage ratios and cash flow throughout whatever compliance period applies to the funding you seek (15 years for tax credits).  KHC requires a DCR of 1.20 in Year 1 and no less than 1.00 through Year 15 (exception: Risk-Sharing requires a 1.25 DCR in Year 1).  If a KHC funding source, such as HOME, requires a longer compliance period and the DCR is not positive through year 20, an explanation must be provided on the Summary page detailing how the owner will handle the negative cash flow so that the project remains financially viable throughout the compliance period.</t>
  </si>
  <si>
    <t>Year 16</t>
  </si>
  <si>
    <t>Year 17</t>
  </si>
  <si>
    <t>Year 18</t>
  </si>
  <si>
    <t>Year 19</t>
  </si>
  <si>
    <t>Year 20</t>
  </si>
  <si>
    <t xml:space="preserve"> </t>
  </si>
  <si>
    <t>Do not create additional formulas in any cells as this may interfere with KHC's project underwriting.</t>
  </si>
  <si>
    <t>Loan Amount</t>
  </si>
  <si>
    <t xml:space="preserve">   High Cost Adjustment (Basis Boost)</t>
  </si>
  <si>
    <t xml:space="preserve">Is the MIP included in the rate/payment amount shown above?  </t>
  </si>
  <si>
    <t>If any of the above non-KHC loans require payment of a mortgage insurance premium, identify loan and MIP amount:</t>
  </si>
  <si>
    <t>For projects requesting tax credits, enter the High Cost Adjustment (basis boost) percentage applicable, not to exceed 30% boost.  If not in a QCT or DDA, justification must be provided for requesting the boost.</t>
  </si>
  <si>
    <t>The CSF must be located in a qualified census tract (QCT).  Eligible basis attributable to the CSF cannot exceed 
25% of the project's total eligible basis (before the boost) and total project development cost cannot exceed $15,000,000.</t>
  </si>
  <si>
    <t>Bad Debt</t>
  </si>
  <si>
    <t>Rent Concessions</t>
  </si>
  <si>
    <t>Is project-based rental assistance (PBRA) or 
project-based voucher (PBV) assistance provided?</t>
  </si>
  <si>
    <t>High HOME Rents - KHC</t>
  </si>
  <si>
    <t>Low HOME Rents - KHC</t>
  </si>
  <si>
    <t>project's total eligible basis (before the boost) and total project cost cannot exceed $15 million.</t>
  </si>
  <si>
    <t>This sheet will automatically calculate the repayment of any Deferred Developer Fee with available cash flow. For tax credit projects, any deferred fee not repaid within 10 years, the remaining balance will be subtracted from Eligible Basis on the Sources &amp; Uses sheet.</t>
  </si>
  <si>
    <r>
      <t xml:space="preserve">Project Totals: </t>
    </r>
    <r>
      <rPr>
        <sz val="11"/>
        <rFont val="Arial"/>
        <family val="2"/>
      </rPr>
      <t xml:space="preserve">Enter the common area square footage and commercial square footage, if applicable.  </t>
    </r>
  </si>
  <si>
    <t>Community Service Facility (CSF) / Commercial Space Uses</t>
  </si>
  <si>
    <t xml:space="preserve">All fees and soft costs attributed to the CSF or commercial space must be on a pro-rata basis or actual cost, if specific to the space.  </t>
  </si>
  <si>
    <t>Enter any additional explanatory information you wish to provide KHC in the "Applicant Notes" section at the bottom of the sheet.  During initial application scoring and underwriting, more information is better!</t>
  </si>
  <si>
    <t>1) Underwriting Criteria</t>
  </si>
  <si>
    <t>2) Summary</t>
  </si>
  <si>
    <t>3) Sources &amp; Uses</t>
  </si>
  <si>
    <t>5) Income</t>
  </si>
  <si>
    <t>6) Expenses</t>
  </si>
  <si>
    <t>7) Operating Proforma</t>
  </si>
  <si>
    <t>8) Housing Credits</t>
  </si>
  <si>
    <t>9) Compliance Checks</t>
  </si>
  <si>
    <r>
      <rPr>
        <i/>
        <sz val="11"/>
        <rFont val="Arial"/>
        <family val="2"/>
      </rPr>
      <t>Match Compliance</t>
    </r>
    <r>
      <rPr>
        <sz val="11"/>
        <rFont val="Arial"/>
        <family val="2"/>
      </rPr>
      <t>:  Check to ensure the project has sufficient eligible match to meet KHC's 5% requirement.  If not, make necessary adjustments on tab 3) Sources &amp; Uses.</t>
    </r>
  </si>
  <si>
    <r>
      <t>Community Service Facility</t>
    </r>
    <r>
      <rPr>
        <sz val="11"/>
        <rFont val="Arial"/>
        <family val="2"/>
      </rPr>
      <t>:  If the project has a qualified CSF in a QCT, the total eligible basis attributable to the CSF cannot exceed 25% of the total project's (unboosted) eligible basis.  The total project cost cannot exceed $15 million.  Must also complete worksheet 4, "CSF Uses" to itemize the portion of the total project cost attributable to the CSF.</t>
    </r>
  </si>
  <si>
    <t>4) CSF / Commercial Space Uses</t>
  </si>
  <si>
    <r>
      <t xml:space="preserve">4) Community Service Facility (CSF) or Commercial Space Uses - </t>
    </r>
    <r>
      <rPr>
        <i/>
        <sz val="11"/>
        <rFont val="Arial"/>
        <family val="2"/>
      </rPr>
      <t xml:space="preserve">only complete if project is 
     proposing a qualified CSF in a QCT or has commercial space.  </t>
    </r>
  </si>
  <si>
    <t>NON-KHC DEBT:</t>
  </si>
  <si>
    <r>
      <t xml:space="preserve">AHTF-Paid Developer Fee </t>
    </r>
    <r>
      <rPr>
        <i/>
        <sz val="10"/>
        <color indexed="8"/>
        <rFont val="Arial"/>
        <family val="2"/>
      </rPr>
      <t>(Limit 7.5% of AHTF request)</t>
    </r>
  </si>
  <si>
    <t>Donated or volunteer labor</t>
  </si>
  <si>
    <t>Applicant Response</t>
  </si>
  <si>
    <t>Applicant's Initial Submission Underwriting Notes to KHC</t>
  </si>
  <si>
    <t xml:space="preserve">KHC Underwriting Review Notes </t>
  </si>
  <si>
    <t>Capital Reserve Balance</t>
  </si>
  <si>
    <t>Year 3</t>
  </si>
  <si>
    <t>Beginning of the year balance:</t>
  </si>
  <si>
    <t>Sub-Total:</t>
  </si>
  <si>
    <t>Annual Interest on Reserve Account:</t>
  </si>
  <si>
    <t>End of the year balance:</t>
  </si>
  <si>
    <t>1.  Developer fee</t>
  </si>
  <si>
    <t>2.  Consultant fee</t>
  </si>
  <si>
    <t>3.  Any fees resembling developer or consulting fees</t>
  </si>
  <si>
    <t>of allowable TDC</t>
  </si>
  <si>
    <t>CAPITAL RESERVE BALANCE ANALYSIS</t>
  </si>
  <si>
    <t>Developer Fee:</t>
  </si>
  <si>
    <t>Consulting Fee:</t>
  </si>
  <si>
    <t>of Total Fees</t>
  </si>
  <si>
    <t>Identity of Interest with Buyer/Seller of Real Estate?</t>
  </si>
  <si>
    <r>
      <t xml:space="preserve">Other Income: </t>
    </r>
    <r>
      <rPr>
        <sz val="11"/>
        <rFont val="Arial"/>
        <family val="2"/>
      </rPr>
      <t>Enter the monthly amount of other revenues you are reasonably sure the project will receive.</t>
    </r>
  </si>
  <si>
    <t>All Projects</t>
  </si>
  <si>
    <t>Annual reserve deposits:</t>
  </si>
  <si>
    <t>Total Annual Capital Needs:</t>
  </si>
  <si>
    <t>Annual net change:</t>
  </si>
  <si>
    <t>1.20 minimum DCR; 
1.25 DCR for Risk-Sharing loans.</t>
  </si>
  <si>
    <t>Greater of $400 PUPA or amount required in PCNA or capital reserve replacement schedule.</t>
  </si>
  <si>
    <t>DDA</t>
  </si>
  <si>
    <t>QCT</t>
  </si>
  <si>
    <t>DDA &amp; QCT</t>
  </si>
  <si>
    <t>PROJECT SUMMARY</t>
  </si>
  <si>
    <t>Upfront reserve needed to balance to start of Year 20:</t>
  </si>
  <si>
    <t>Upfront reserve needed to balance to start of Year 15:</t>
  </si>
  <si>
    <t>Upfront reserve needed to balance to start of Year 10:</t>
  </si>
  <si>
    <r>
      <t xml:space="preserve">For the Capital Reserve Balance Analysis, all housing credit projects must enter the total annual capital needs costs based on a Capital Reserve Replacement Schedule (CRRS) or your Physical Capital Needs Assessment (PCNA).  The annual amount needed must be entered as a </t>
    </r>
    <r>
      <rPr>
        <b/>
        <sz val="11"/>
        <color indexed="10"/>
        <rFont val="Arial"/>
        <family val="2"/>
      </rPr>
      <t>negative number</t>
    </r>
    <r>
      <rPr>
        <b/>
        <sz val="11"/>
        <rFont val="Arial"/>
        <family val="2"/>
      </rPr>
      <t>.</t>
    </r>
    <r>
      <rPr>
        <sz val="11"/>
        <rFont val="Arial"/>
        <family val="2"/>
      </rPr>
      <t xml:space="preserve">  This section will then calculate the reserve balance to determine if the project can meet its ongoing capital needs and if an upfront deposit is required.</t>
    </r>
  </si>
  <si>
    <t>Bond Financing</t>
  </si>
  <si>
    <t>Bond Counsel Legal Fees</t>
  </si>
  <si>
    <t>Bond Commission Fees</t>
  </si>
  <si>
    <t>Rating Agency Fees</t>
  </si>
  <si>
    <t>Underwriter Fees</t>
  </si>
  <si>
    <t>LIHTC Anticipated Net Syndication Proceeds (4%)</t>
  </si>
  <si>
    <r>
      <rPr>
        <b/>
        <sz val="14"/>
        <rFont val="Arial"/>
        <family val="2"/>
      </rPr>
      <t>Construction/Bridge Financing:</t>
    </r>
    <r>
      <rPr>
        <b/>
        <sz val="12"/>
        <rFont val="Arial"/>
        <family val="2"/>
      </rPr>
      <t xml:space="preserve">
</t>
    </r>
    <r>
      <rPr>
        <i/>
        <sz val="11"/>
        <rFont val="Arial"/>
        <family val="2"/>
      </rPr>
      <t>(May include permanent sources listed above)</t>
    </r>
  </si>
  <si>
    <r>
      <rPr>
        <b/>
        <sz val="12"/>
        <color indexed="12"/>
        <rFont val="Arial"/>
        <family val="2"/>
      </rPr>
      <t>Total Credit Allowed</t>
    </r>
    <r>
      <rPr>
        <b/>
        <i/>
        <sz val="11"/>
        <color indexed="10"/>
        <rFont val="Arial"/>
        <family val="2"/>
      </rPr>
      <t xml:space="preserve"> (lesser of 2 tests)</t>
    </r>
  </si>
  <si>
    <t>% of TDC</t>
  </si>
  <si>
    <t>KHC AHTF</t>
  </si>
  <si>
    <t>Is project located in a DDA and/or QCT?</t>
  </si>
  <si>
    <t>KHC HOME</t>
  </si>
  <si>
    <t>High HOME Rents - Louisville</t>
  </si>
  <si>
    <t>Low HOME Rents - Louisville</t>
  </si>
  <si>
    <t>High HOME Rents - Lexington</t>
  </si>
  <si>
    <t>Low HOME Rents - Lexington</t>
  </si>
  <si>
    <t>KHC High HOME</t>
  </si>
  <si>
    <t>KHC Low HOME</t>
  </si>
  <si>
    <t>Louisville High HOME</t>
  </si>
  <si>
    <t>Louisville Low HOME</t>
  </si>
  <si>
    <t>Funds Requested</t>
  </si>
  <si>
    <r>
      <rPr>
        <b/>
        <sz val="11"/>
        <rFont val="Arial"/>
        <family val="2"/>
      </rPr>
      <t>Match Eligible?</t>
    </r>
    <r>
      <rPr>
        <b/>
        <sz val="10"/>
        <rFont val="Arial"/>
        <family val="2"/>
      </rPr>
      <t xml:space="preserve">
</t>
    </r>
    <r>
      <rPr>
        <i/>
        <sz val="10"/>
        <rFont val="Arial"/>
        <family val="2"/>
      </rPr>
      <t>(as defined in Guidelines)</t>
    </r>
  </si>
  <si>
    <r>
      <rPr>
        <sz val="12"/>
        <rFont val="Arial"/>
        <family val="2"/>
      </rPr>
      <t>Non-KHC</t>
    </r>
    <r>
      <rPr>
        <sz val="11"/>
        <rFont val="Arial"/>
        <family val="2"/>
      </rPr>
      <t xml:space="preserve"> loan #1 (identify lender)</t>
    </r>
  </si>
  <si>
    <r>
      <rPr>
        <sz val="12"/>
        <rFont val="Arial"/>
        <family val="2"/>
      </rPr>
      <t>Non-KHC</t>
    </r>
    <r>
      <rPr>
        <sz val="11"/>
        <rFont val="Arial"/>
        <family val="2"/>
      </rPr>
      <t xml:space="preserve"> loan #2 (identify lender)</t>
    </r>
  </si>
  <si>
    <r>
      <rPr>
        <sz val="12"/>
        <rFont val="Arial"/>
        <family val="2"/>
      </rPr>
      <t>Non-KHC</t>
    </r>
    <r>
      <rPr>
        <sz val="11"/>
        <rFont val="Arial"/>
        <family val="2"/>
      </rPr>
      <t xml:space="preserve"> loan #3 (identify lender)</t>
    </r>
  </si>
  <si>
    <t>Annual Credit Need</t>
  </si>
  <si>
    <t>KHC Gap Sources</t>
  </si>
  <si>
    <t>Other HOME Funds</t>
  </si>
  <si>
    <t>Developer/Owner:</t>
  </si>
  <si>
    <t>Bond Amount Requested</t>
  </si>
  <si>
    <r>
      <rPr>
        <b/>
        <sz val="11"/>
        <rFont val="Arial"/>
        <family val="2"/>
      </rPr>
      <t>Match Eligible?</t>
    </r>
    <r>
      <rPr>
        <b/>
        <sz val="10"/>
        <rFont val="Arial"/>
        <family val="2"/>
      </rPr>
      <t xml:space="preserve">
</t>
    </r>
  </si>
  <si>
    <t>Portfolio Name:</t>
  </si>
  <si>
    <t>Bank Construction Loan #1</t>
  </si>
  <si>
    <t>Bank Construction Loan #2</t>
  </si>
  <si>
    <t>1. Percentage of Credits to Investor:  if less that 99.99%, the applicant may adjust as needed.</t>
  </si>
  <si>
    <r>
      <t xml:space="preserve">2. 30% Present Value Credit (4%):  </t>
    </r>
    <r>
      <rPr>
        <sz val="11"/>
        <rFont val="Arial"/>
        <family val="2"/>
      </rPr>
      <t>If requesting these credits, enter the requested credit allocation.</t>
    </r>
  </si>
  <si>
    <t>Applicants requesting Housing Credits only have two (2) cells requiring input information:</t>
  </si>
  <si>
    <t>Verify that permanent sources equal the total development cost (uses).</t>
  </si>
  <si>
    <t>If your numbers vary from KHC guidelines, you must explain these variances in the space provided.</t>
  </si>
  <si>
    <r>
      <t xml:space="preserve">Enter all permanent sources of funding, debt and equity, along with requested information for each source, including match information.  </t>
    </r>
    <r>
      <rPr>
        <i/>
        <sz val="11"/>
        <rFont val="Arial"/>
        <family val="2"/>
      </rPr>
      <t>Note: HOME funds have specific requirements for eligible match sources.  HOME match must be permanent, from a non-federal source, and cannot be from the project owner or any entity in which the owner has an interest.  Refer to KHC Guidelines to ensure the funds you are proposing are match eligible.</t>
    </r>
    <r>
      <rPr>
        <b/>
        <sz val="11"/>
        <rFont val="Arial"/>
        <family val="2"/>
      </rPr>
      <t xml:space="preserve">  </t>
    </r>
    <r>
      <rPr>
        <sz val="11"/>
        <rFont val="Arial"/>
        <family val="2"/>
      </rPr>
      <t>Use the drop-down box beside each source to indicate whether or not it is match eligible.</t>
    </r>
  </si>
  <si>
    <t>Rent Restriction Program*</t>
  </si>
  <si>
    <t>*See Sheet 9)Compliance Checks for the required number of units per requested funding sources.</t>
  </si>
  <si>
    <t>Historic Tax Credit Equity</t>
  </si>
  <si>
    <t>Outstanding Balance:</t>
  </si>
  <si>
    <t>Jessamine</t>
  </si>
  <si>
    <t>Johnson</t>
  </si>
  <si>
    <t>Total KHC Gap:</t>
  </si>
  <si>
    <t>Tax Exempt Bonds</t>
  </si>
  <si>
    <t>Equity Bridge Loan</t>
  </si>
  <si>
    <t>Other KHC Sources</t>
  </si>
  <si>
    <t>Interest Per Year Earned on Replacement Reserve</t>
  </si>
  <si>
    <t>KHC Tax-Exempt Bond Annual Issuer Fee</t>
  </si>
  <si>
    <t>KHC Tax-Exempt Bond Upfront Issuer Fee</t>
  </si>
  <si>
    <t>Tax-Exempt Bond Multifamily Project Underwriting Criteria</t>
  </si>
  <si>
    <t>KHC NHTF</t>
  </si>
  <si>
    <t>% of allowable development costs.  
See guidelines &amp; TDC calculation below*</t>
  </si>
  <si>
    <t>Total Developer &amp; Consulting Fees:</t>
  </si>
  <si>
    <t>Total Developer/Consulting Fees:</t>
  </si>
  <si>
    <t>National Housing Trust Fund</t>
  </si>
  <si>
    <t>High HOME Rents - Other PJ</t>
  </si>
  <si>
    <t>Low HOME Rents - Other PJ</t>
  </si>
  <si>
    <t>Other PJ High HOME</t>
  </si>
  <si>
    <t>Other PJ Low HOME</t>
  </si>
  <si>
    <r>
      <t>Construction Hard Cost Contingency</t>
    </r>
    <r>
      <rPr>
        <sz val="10"/>
        <color indexed="8"/>
        <rFont val="Arial"/>
        <family val="2"/>
      </rPr>
      <t xml:space="preserve"> </t>
    </r>
    <r>
      <rPr>
        <i/>
        <sz val="10"/>
        <color rgb="FFFF0000"/>
        <rFont val="Arial"/>
        <family val="2"/>
      </rPr>
      <t>(identify source)</t>
    </r>
  </si>
  <si>
    <t>Amortization Term (in Years)</t>
  </si>
  <si>
    <t>Frequency:</t>
  </si>
  <si>
    <t>Yes</t>
  </si>
  <si>
    <t>No</t>
  </si>
  <si>
    <r>
      <t>Costs Not Paid During Construction</t>
    </r>
    <r>
      <rPr>
        <sz val="12"/>
        <color indexed="60"/>
        <rFont val="Arial"/>
        <family val="2"/>
      </rPr>
      <t xml:space="preserve"> </t>
    </r>
    <r>
      <rPr>
        <i/>
        <sz val="11"/>
        <color rgb="FFFF0000"/>
        <rFont val="Arial"/>
        <family val="2"/>
      </rPr>
      <t>(Identify)</t>
    </r>
  </si>
  <si>
    <r>
      <t xml:space="preserve">Other PJ HOME funds           </t>
    </r>
    <r>
      <rPr>
        <i/>
        <sz val="11"/>
        <color indexed="12"/>
        <rFont val="Arial"/>
        <family val="2"/>
      </rPr>
      <t xml:space="preserve">      </t>
    </r>
    <r>
      <rPr>
        <i/>
        <sz val="11"/>
        <color rgb="FFFF0000"/>
        <rFont val="Arial"/>
        <family val="2"/>
      </rPr>
      <t xml:space="preserve"> Identify jurisdiction:</t>
    </r>
  </si>
  <si>
    <r>
      <t xml:space="preserve">Expenses Subject to Available Cash Flow 
</t>
    </r>
    <r>
      <rPr>
        <i/>
        <sz val="9"/>
        <color rgb="FFFF0000"/>
        <rFont val="Arial"/>
        <family val="2"/>
      </rPr>
      <t>(Asset Mgt. Fee, Investor Fees, etc. - identify below)</t>
    </r>
  </si>
  <si>
    <r>
      <t xml:space="preserve">Portfolio Name: 
</t>
    </r>
    <r>
      <rPr>
        <i/>
        <sz val="12"/>
        <rFont val="Arial"/>
        <family val="2"/>
      </rPr>
      <t>(if applicable)</t>
    </r>
  </si>
  <si>
    <t>Note: Affordability period for AHTF and/or NHTF is always 30 years.</t>
  </si>
  <si>
    <t>INSTRUCTIONS FOR COMPLETING 
THE KHC MULTIFAMILY UNDERWRITING MODEL</t>
  </si>
  <si>
    <t>I.</t>
  </si>
  <si>
    <t xml:space="preserve">Enter the applicable credit percentage for the 30% value credits. KHC will underwrite at the rate in effect the month prior to the application submission due date, so the credit factor is subject to modification by KHC if the credit rate entered by the applicant is different from the rate in effect the month prior to application submission. </t>
  </si>
  <si>
    <t>If the project has a qualified CSF or commercial space, the costs attributable to that space must be itemized on tab 4 (CSF and commercial space costs should also be included in the project costs on the Sources &amp; Uses.  These costs may be excluded from the cost containment calculation.</t>
  </si>
  <si>
    <r>
      <t xml:space="preserve">Actual Breakdown of HOME/NHTF Units:  </t>
    </r>
    <r>
      <rPr>
        <sz val="11"/>
        <rFont val="Arial"/>
        <family val="2"/>
      </rPr>
      <t xml:space="preserve">Review the required breakdown of HOME units and alter your unit distribution on Sheet </t>
    </r>
    <r>
      <rPr>
        <i/>
        <sz val="11"/>
        <rFont val="Arial"/>
        <family val="2"/>
      </rPr>
      <t>5) Income</t>
    </r>
    <r>
      <rPr>
        <sz val="11"/>
        <rFont val="Arial"/>
        <family val="2"/>
      </rPr>
      <t xml:space="preserve"> if needed.</t>
    </r>
  </si>
  <si>
    <r>
      <rPr>
        <i/>
        <sz val="11"/>
        <rFont val="Arial"/>
        <family val="2"/>
      </rPr>
      <t>HOME/NHTF Compliance</t>
    </r>
    <r>
      <rPr>
        <sz val="11"/>
        <rFont val="Arial"/>
        <family val="2"/>
      </rPr>
      <t>:  If you intend to have more HOME units than the minimum required, enter the number of High-HOME and Low-HOME units in your project.</t>
    </r>
  </si>
  <si>
    <t>Housing Credit Residential Square Footage</t>
  </si>
  <si>
    <t>Total Gross Residential Square Footage</t>
  </si>
  <si>
    <t>30% Present Value LIHTC Eligible Costs</t>
  </si>
  <si>
    <t>Rehab/Construction Basis</t>
  </si>
  <si>
    <t>Excluded from 
Tax Credit Basis</t>
  </si>
  <si>
    <t>Acquisition 
Basis</t>
  </si>
  <si>
    <t>Non-KHC Bridge Loan Fees</t>
  </si>
  <si>
    <t>Non-KHC Bridge Loan Legal Fees</t>
  </si>
  <si>
    <r>
      <t xml:space="preserve">KHC Tax-Exempt Bond Administrative Fee </t>
    </r>
    <r>
      <rPr>
        <i/>
        <sz val="10"/>
        <rFont val="Arial"/>
        <family val="2"/>
      </rPr>
      <t>($5,000)</t>
    </r>
  </si>
  <si>
    <t xml:space="preserve">  Unpaid Developer Fee (after 15 Years)</t>
  </si>
  <si>
    <r>
      <t xml:space="preserve">ACQUISITION BASIS </t>
    </r>
    <r>
      <rPr>
        <i/>
        <sz val="12"/>
        <color indexed="12"/>
        <rFont val="Arial"/>
        <family val="2"/>
      </rPr>
      <t>(no boost allowed)</t>
    </r>
  </si>
  <si>
    <t xml:space="preserve">*Guidelines for Calculation of Developer Fee:  </t>
  </si>
  <si>
    <t>The developer fee on any project may not exceed 20% of TDC for Tax-Exempt Bond projects, minus the following deductions:</t>
  </si>
  <si>
    <t>Total TDC</t>
  </si>
  <si>
    <r>
      <t xml:space="preserve">Deductions </t>
    </r>
    <r>
      <rPr>
        <i/>
        <sz val="10"/>
        <color indexed="23"/>
        <rFont val="Arial"/>
        <family val="2"/>
      </rPr>
      <t>(1-3 above)</t>
    </r>
  </si>
  <si>
    <t>TDC minus Deductions</t>
  </si>
  <si>
    <r>
      <t xml:space="preserve">Maximum Developer Fee </t>
    </r>
    <r>
      <rPr>
        <i/>
        <sz val="10"/>
        <color indexed="23"/>
        <rFont val="Arial"/>
        <family val="2"/>
      </rPr>
      <t>(20%)</t>
    </r>
  </si>
  <si>
    <t>ACTUAL Developer Fee</t>
  </si>
  <si>
    <t>Actual Fee as % of Allowable TDC</t>
  </si>
  <si>
    <t>Community Service Facility?</t>
  </si>
  <si>
    <t xml:space="preserve">KHC Funding Type: </t>
  </si>
  <si>
    <t>Avg. Income:</t>
  </si>
  <si>
    <t>Is a local PHA providing project-based vouchers?*</t>
  </si>
  <si>
    <t>*If requesting KHC to perform a subsidy layering review, refer to Compliance Checks page for requirements.</t>
  </si>
  <si>
    <t>20% AMI</t>
  </si>
  <si>
    <t>40% AMI</t>
  </si>
  <si>
    <t>70% AMI</t>
  </si>
  <si>
    <t>Carroll</t>
  </si>
  <si>
    <t>Carter</t>
  </si>
  <si>
    <t>Casey</t>
  </si>
  <si>
    <t>Christian</t>
  </si>
  <si>
    <r>
      <rPr>
        <b/>
        <u/>
        <sz val="10"/>
        <color indexed="10"/>
        <rFont val="Arial"/>
        <family val="2"/>
      </rPr>
      <t>NOTES</t>
    </r>
    <r>
      <rPr>
        <b/>
        <sz val="10"/>
        <color indexed="10"/>
        <rFont val="Arial"/>
        <family val="2"/>
      </rPr>
      <t xml:space="preserve">: 
1) If the project will receive project-based rental assistance, input the entire rent to be collected under "Proposed Contract Rent" or enter operating subsidy below.
2) Tax credit projects </t>
    </r>
    <r>
      <rPr>
        <b/>
        <u/>
        <sz val="10"/>
        <color indexed="10"/>
        <rFont val="Arial"/>
        <family val="2"/>
      </rPr>
      <t>not</t>
    </r>
    <r>
      <rPr>
        <b/>
        <sz val="10"/>
        <color indexed="10"/>
        <rFont val="Arial"/>
        <family val="2"/>
      </rPr>
      <t xml:space="preserve"> electing the income averaging option should only utilize the 30, 50%, or 60% income elections, except for unrestricted units. 
3) Tax credit projects electing the income averaging option may only utilize 4 of the income bands: 20%, 30%, 40%, 50%, 60%, 70%, or 80%, and all units must be LIHTC units.</t>
    </r>
  </si>
  <si>
    <t>Income Restriction
(AMI)</t>
  </si>
  <si>
    <t>New Construction</t>
  </si>
  <si>
    <t>Rehabilitation</t>
  </si>
  <si>
    <t>Adaptive/
Historic</t>
  </si>
  <si>
    <t>Housing Credit 20% Rents</t>
  </si>
  <si>
    <t>Housing Credit 30% Rents</t>
  </si>
  <si>
    <t>Housing Credit 40% Rents</t>
  </si>
  <si>
    <t xml:space="preserve">Housing Credit 70% Rents </t>
  </si>
  <si>
    <t xml:space="preserve">Housing Credit 80% Rents </t>
  </si>
  <si>
    <t>AHTF Rents</t>
  </si>
  <si>
    <t>NHTF Rents</t>
  </si>
  <si>
    <t>Unit Totals</t>
  </si>
  <si>
    <t>Total Residential Units:</t>
  </si>
  <si>
    <t>New Construction Units:</t>
  </si>
  <si>
    <t>Rehabilitation Units:</t>
  </si>
  <si>
    <t>Adaptive Reuse/Historic Rehab:</t>
  </si>
  <si>
    <r>
      <t>Gross Rent Potential</t>
    </r>
    <r>
      <rPr>
        <i/>
        <sz val="11"/>
        <rFont val="Arial"/>
        <family val="2"/>
      </rPr>
      <t xml:space="preserve"> (Excluding Utilities)</t>
    </r>
  </si>
  <si>
    <t>Year 21</t>
  </si>
  <si>
    <t>Year 22</t>
  </si>
  <si>
    <t>Year 23</t>
  </si>
  <si>
    <t>Year 24</t>
  </si>
  <si>
    <t>Year 25</t>
  </si>
  <si>
    <t>Year 26</t>
  </si>
  <si>
    <t>Year 27</t>
  </si>
  <si>
    <t>Year 28</t>
  </si>
  <si>
    <t>Year 29</t>
  </si>
  <si>
    <t>Year 30</t>
  </si>
  <si>
    <t>HUD Project-Based Rental Assistance Subsidy Layering Checks</t>
  </si>
  <si>
    <t>HUD Administrative Guidelines for Subsidy Layering Reviews for Project-Based Vouchers</t>
  </si>
  <si>
    <r>
      <rPr>
        <sz val="11"/>
        <rFont val="Arial"/>
        <family val="2"/>
      </rPr>
      <t xml:space="preserve">HUD Safe </t>
    </r>
    <r>
      <rPr>
        <u/>
        <sz val="11"/>
        <rFont val="Arial"/>
        <family val="2"/>
      </rPr>
      <t xml:space="preserve">
Harbor Limit</t>
    </r>
  </si>
  <si>
    <t>Project #'s</t>
  </si>
  <si>
    <t>Project-Limit Variance</t>
  </si>
  <si>
    <t>Max</t>
  </si>
  <si>
    <t>General Conditions</t>
  </si>
  <si>
    <t>Overhead</t>
  </si>
  <si>
    <t>Debt Coverage Ratio</t>
  </si>
  <si>
    <t>Minimum required</t>
  </si>
  <si>
    <t>Maximimum allowed</t>
  </si>
  <si>
    <t>Trending</t>
  </si>
  <si>
    <t>HUD Guideline</t>
  </si>
  <si>
    <t>Operating Expenses, Year 1-3</t>
  </si>
  <si>
    <t>1%-3%</t>
  </si>
  <si>
    <t>Rent Increases, Year 1-3</t>
  </si>
  <si>
    <t>Net Cash Flow As % of Operating</t>
  </si>
  <si>
    <r>
      <t xml:space="preserve">Enter the most current year's historical PUPA expense, </t>
    </r>
    <r>
      <rPr>
        <b/>
        <u/>
        <sz val="11"/>
        <rFont val="Arial"/>
        <family val="2"/>
      </rPr>
      <t>excluding utilities</t>
    </r>
    <r>
      <rPr>
        <b/>
        <sz val="11"/>
        <rFont val="Arial"/>
        <family val="2"/>
      </rPr>
      <t>, for the above county:</t>
    </r>
  </si>
  <si>
    <t>Unpaid Developer Fee after Year 15:</t>
  </si>
  <si>
    <t xml:space="preserve">The CSF must be located in a QCT. Eligible basis attributable to the CSF cannot exceed 25% of the </t>
  </si>
  <si>
    <t>KHC Historical Expense Database</t>
  </si>
  <si>
    <t>Deferred Fee repaid within 15 years?</t>
  </si>
  <si>
    <t>130% boost allowed for projects in QCTs/DDAs only and is NOT applied to acquisition basis.</t>
  </si>
  <si>
    <t>30% Present Value 
LIHTC Eligible Costs</t>
  </si>
  <si>
    <t>KHC Risk-Sharing</t>
  </si>
  <si>
    <r>
      <t xml:space="preserve">KHC HOME Investment Partnerships Program (HOME) </t>
    </r>
    <r>
      <rPr>
        <b/>
        <i/>
        <sz val="11"/>
        <color rgb="FF0000FF"/>
        <rFont val="Arial"/>
        <family val="2"/>
      </rPr>
      <t>- amortizing</t>
    </r>
  </si>
  <si>
    <r>
      <t xml:space="preserve">KHC HOME Investment Partnerships Program (HOME) </t>
    </r>
    <r>
      <rPr>
        <b/>
        <i/>
        <sz val="11"/>
        <color rgb="FF0000FF"/>
        <rFont val="Arial"/>
        <family val="2"/>
      </rPr>
      <t>- deferred</t>
    </r>
  </si>
  <si>
    <r>
      <t xml:space="preserve">KHC Affordable Housing Trust Fund (AHTF) </t>
    </r>
    <r>
      <rPr>
        <b/>
        <i/>
        <sz val="11"/>
        <color rgb="FF0000FF"/>
        <rFont val="Arial"/>
        <family val="2"/>
      </rPr>
      <t>- amortizing</t>
    </r>
  </si>
  <si>
    <r>
      <t xml:space="preserve">KHC Affordable Housing Trust Fund (AHTF) </t>
    </r>
    <r>
      <rPr>
        <b/>
        <i/>
        <sz val="11"/>
        <color rgb="FF0000FF"/>
        <rFont val="Arial"/>
        <family val="2"/>
      </rPr>
      <t>- deferred</t>
    </r>
  </si>
  <si>
    <r>
      <t xml:space="preserve">KHC National Housing Trust Fund (NHTF) - </t>
    </r>
    <r>
      <rPr>
        <b/>
        <i/>
        <sz val="11"/>
        <color rgb="FF0000FF"/>
        <rFont val="Arial"/>
        <family val="2"/>
      </rPr>
      <t>deferred</t>
    </r>
  </si>
  <si>
    <r>
      <t xml:space="preserve">KHC Risk-Sharing </t>
    </r>
    <r>
      <rPr>
        <b/>
        <i/>
        <sz val="11"/>
        <color rgb="FF0000FF"/>
        <rFont val="Arial"/>
        <family val="2"/>
      </rPr>
      <t>- amortizing</t>
    </r>
  </si>
  <si>
    <t>Year 31</t>
  </si>
  <si>
    <t>Year 32</t>
  </si>
  <si>
    <t>Year 33</t>
  </si>
  <si>
    <t>Year 34</t>
  </si>
  <si>
    <t>Year 35</t>
  </si>
  <si>
    <t>Year 36</t>
  </si>
  <si>
    <t>Year 37</t>
  </si>
  <si>
    <t>Year 38</t>
  </si>
  <si>
    <t>Year 39</t>
  </si>
  <si>
    <t>Year 40</t>
  </si>
  <si>
    <r>
      <t xml:space="preserve">KHC HOME - </t>
    </r>
    <r>
      <rPr>
        <i/>
        <sz val="11"/>
        <rFont val="Arial"/>
        <family val="2"/>
      </rPr>
      <t>amortizing</t>
    </r>
  </si>
  <si>
    <r>
      <t xml:space="preserve">KHC AHTF - </t>
    </r>
    <r>
      <rPr>
        <i/>
        <sz val="11"/>
        <rFont val="Arial"/>
        <family val="2"/>
      </rPr>
      <t>amortizing</t>
    </r>
  </si>
  <si>
    <t>KHC Tax-Exempt Bond and Other Fees</t>
  </si>
  <si>
    <t>Employee/Manager Unit</t>
  </si>
  <si>
    <t>Max 6% of Total Hard Costs</t>
  </si>
  <si>
    <t>Max 2% of Total Hard Costs</t>
  </si>
  <si>
    <r>
      <t>Community Service Facility</t>
    </r>
    <r>
      <rPr>
        <b/>
        <sz val="14"/>
        <color indexed="8"/>
        <rFont val="Arial"/>
        <family val="2"/>
      </rPr>
      <t xml:space="preserve">: </t>
    </r>
  </si>
  <si>
    <t>NHTF Funds Requested</t>
  </si>
  <si>
    <t>Maximum NHTF Subsidy Allowed</t>
  </si>
  <si>
    <t>Subsidy Limit</t>
  </si>
  <si>
    <t># Units</t>
  </si>
  <si>
    <t xml:space="preserve">NHTF </t>
  </si>
  <si>
    <t>NHTF Subsidy Limits:</t>
  </si>
  <si>
    <t>(Must match or exceed requirements listed above)</t>
  </si>
  <si>
    <t>Actual Breakdown of NHTF Units:</t>
  </si>
  <si>
    <t>Required NHTF Units</t>
  </si>
  <si>
    <t>NHTF as % TDC</t>
  </si>
  <si>
    <t xml:space="preserve">Bedrooms </t>
  </si>
  <si>
    <t>Breakdown of NHTF Units Required by Bedroom Type:</t>
  </si>
  <si>
    <t>Always 30 years</t>
  </si>
  <si>
    <t>Minimum NHTF Affordability Period</t>
  </si>
  <si>
    <t>NHTF Subsidy Per Unit</t>
  </si>
  <si>
    <t># of NHTF-Assisted Units</t>
  </si>
  <si>
    <t>NHTF Requirement</t>
  </si>
  <si>
    <t>Total Units</t>
  </si>
  <si>
    <t>NHTF Development Subsidy as % of Total Development Costs</t>
  </si>
  <si>
    <t>NHTF Compliance</t>
  </si>
  <si>
    <t>HOME Funds Requested</t>
  </si>
  <si>
    <t>Maximum HOME Subsidy Allowed</t>
  </si>
  <si>
    <t>HOME</t>
  </si>
  <si>
    <t>HOME Subsidy Limits:</t>
  </si>
  <si>
    <t># Low HOME Units</t>
  </si>
  <si>
    <t># High HOME Units</t>
  </si>
  <si>
    <t>Actual Breakdown of HOME Units:</t>
  </si>
  <si>
    <t>Required HOME Units</t>
  </si>
  <si>
    <t>HOME as % TDC</t>
  </si>
  <si>
    <t>Breakdown of HOME Units Required by Bedroom Type:</t>
  </si>
  <si>
    <t>HOME Subsidy Per Unit</t>
  </si>
  <si>
    <t># of Low HOME Units Required</t>
  </si>
  <si>
    <t># of HOME-Assisted Units</t>
  </si>
  <si>
    <t>If Developer Chooses Higher # of HOME Units</t>
  </si>
  <si>
    <t>HOME Requirement</t>
  </si>
  <si>
    <t>HOME Development Subsidy as % of Total Development Costs</t>
  </si>
  <si>
    <t>HOME Compliance</t>
  </si>
  <si>
    <t>Total Development Costs</t>
  </si>
  <si>
    <t>Maximum Cost Limit</t>
  </si>
  <si>
    <t>Gross Square Footage</t>
  </si>
  <si>
    <t>Group Home Development Cost Limits</t>
  </si>
  <si>
    <t>Cost per Unit Type</t>
  </si>
  <si>
    <t>No.of Units</t>
  </si>
  <si>
    <t>Development Cost Containment Limits</t>
  </si>
  <si>
    <t>AHTF Match</t>
  </si>
  <si>
    <t xml:space="preserve">HOME Match </t>
  </si>
  <si>
    <t>Match Provided</t>
  </si>
  <si>
    <t>Match Requirements</t>
  </si>
  <si>
    <t>Match %</t>
  </si>
  <si>
    <t>Match Compliance</t>
  </si>
  <si>
    <t>Minimum Units</t>
  </si>
  <si>
    <t>Funding Source</t>
  </si>
  <si>
    <t>Distribution is calculated based on percentage of total sources each funding type represents.</t>
  </si>
  <si>
    <t>Required Unit Distribution by Funding Source</t>
  </si>
  <si>
    <t xml:space="preserve">AHTF </t>
  </si>
  <si>
    <r>
      <t>Donated land value</t>
    </r>
    <r>
      <rPr>
        <sz val="10"/>
        <color indexed="10"/>
        <rFont val="Arial"/>
        <family val="2"/>
      </rPr>
      <t xml:space="preserve"> </t>
    </r>
    <r>
      <rPr>
        <i/>
        <sz val="10"/>
        <color rgb="FFFF0000"/>
        <rFont val="Arial"/>
        <family val="2"/>
      </rPr>
      <t>(total acquisition cost must include value of donation)</t>
    </r>
  </si>
  <si>
    <r>
      <t>Net present value of waived or reduced taxes</t>
    </r>
    <r>
      <rPr>
        <i/>
        <sz val="9"/>
        <color rgb="FFFF0000"/>
        <rFont val="Arial"/>
        <family val="2"/>
      </rPr>
      <t xml:space="preserve"> </t>
    </r>
    <r>
      <rPr>
        <i/>
        <sz val="10"/>
        <color rgb="FFFF0000"/>
        <rFont val="Arial"/>
        <family val="2"/>
      </rPr>
      <t>(not in development budget)</t>
    </r>
  </si>
  <si>
    <r>
      <t>Federal Historic Tax Credit Equity</t>
    </r>
    <r>
      <rPr>
        <b/>
        <i/>
        <sz val="11"/>
        <color indexed="60"/>
        <rFont val="Arial"/>
        <family val="2"/>
      </rPr>
      <t xml:space="preserve"> </t>
    </r>
    <r>
      <rPr>
        <i/>
        <sz val="10"/>
        <color rgb="FFFF0000"/>
        <rFont val="Arial"/>
        <family val="2"/>
      </rPr>
      <t>(HTC credit amount is deducted from basis)</t>
    </r>
  </si>
  <si>
    <r>
      <t>Deferred Developer Fee</t>
    </r>
    <r>
      <rPr>
        <sz val="11"/>
        <color rgb="FFFF0000"/>
        <rFont val="Arial"/>
        <family val="2"/>
      </rPr>
      <t xml:space="preserve"> </t>
    </r>
    <r>
      <rPr>
        <i/>
        <sz val="10"/>
        <color rgb="FFFF0000"/>
        <rFont val="Arial"/>
        <family val="2"/>
      </rPr>
      <t>(amount unpaid by Year 15 is deducted from basis)</t>
    </r>
  </si>
  <si>
    <r>
      <t xml:space="preserve">KHC Tax-Exempt Bond Portfolio Application Fee </t>
    </r>
    <r>
      <rPr>
        <i/>
        <sz val="10"/>
        <rFont val="Arial"/>
        <family val="2"/>
      </rPr>
      <t>($1,000)</t>
    </r>
  </si>
  <si>
    <r>
      <t xml:space="preserve">KHC Tax Credit Reservation Fee </t>
    </r>
    <r>
      <rPr>
        <i/>
        <sz val="10"/>
        <rFont val="Arial"/>
        <family val="2"/>
      </rPr>
      <t>(10% of credit request)</t>
    </r>
  </si>
  <si>
    <r>
      <t xml:space="preserve">KHC Market Study Review Fee </t>
    </r>
    <r>
      <rPr>
        <i/>
        <sz val="10"/>
        <rFont val="Arial"/>
        <family val="2"/>
      </rPr>
      <t>($1,200 per property)</t>
    </r>
  </si>
  <si>
    <r>
      <t xml:space="preserve">KHC Initial Inspection Fee </t>
    </r>
    <r>
      <rPr>
        <i/>
        <sz val="10"/>
        <rFont val="Arial"/>
        <family val="2"/>
      </rPr>
      <t>($1,250 per property)</t>
    </r>
  </si>
  <si>
    <r>
      <t xml:space="preserve">KHC Construction Inspection Fee </t>
    </r>
    <r>
      <rPr>
        <i/>
        <sz val="10"/>
        <rFont val="Arial"/>
        <family val="2"/>
      </rPr>
      <t>(1.75% of credit request)</t>
    </r>
  </si>
  <si>
    <t>KHC Tax-Exempt Bond Issuer's Counsel Fee</t>
  </si>
  <si>
    <t>HUD Limit</t>
  </si>
  <si>
    <t>Years 1-3</t>
  </si>
  <si>
    <t>Years 4-15</t>
  </si>
  <si>
    <r>
      <t xml:space="preserve">Developer's Fee </t>
    </r>
    <r>
      <rPr>
        <b/>
        <i/>
        <sz val="11"/>
        <color rgb="FFFF0000"/>
        <rFont val="Arial"/>
        <family val="2"/>
      </rPr>
      <t>(note: developer fee cannot increase after initial approval)</t>
    </r>
  </si>
  <si>
    <t>Rent Increases, Years 4+</t>
  </si>
  <si>
    <t>Operating Expenses, Years 4+</t>
  </si>
  <si>
    <t>Enter the projected annual expenses for Year 1 of stabilized operations.  If the projected annual expenses are outside of the range of  +/- $1,000 of the historical expense data for the county in which the project is located (see KHC's website), the applicant must provide written justification for the variance.  At the bottom of the Expenses page, please indicate which county's historical data was utilized and the PUPA expense amount for that county, excluding utilities.</t>
  </si>
  <si>
    <r>
      <t xml:space="preserve">HOME/NHTF Funding Limits:  </t>
    </r>
    <r>
      <rPr>
        <sz val="11"/>
        <rFont val="Arial"/>
        <family val="2"/>
      </rPr>
      <t xml:space="preserve">Enter the HOME/NHTF funding limit by bedroom type and check that your requested HOME/NHTF funds do not exceed the allowable limit.  </t>
    </r>
    <r>
      <rPr>
        <b/>
        <sz val="11"/>
        <rFont val="Arial"/>
        <family val="2"/>
      </rPr>
      <t>Refer to the KHC Guidelines for the maximum allowable HOME/NHTF request.</t>
    </r>
  </si>
  <si>
    <t>+/- $1,000 of KHC's county average</t>
  </si>
  <si>
    <t>For Tax-Exempt Bonds Only</t>
  </si>
  <si>
    <r>
      <t xml:space="preserve">KHC Tax-Exempt Bond Application Fee </t>
    </r>
    <r>
      <rPr>
        <i/>
        <sz val="10"/>
        <rFont val="Arial"/>
        <family val="2"/>
      </rPr>
      <t>($4,000/property)</t>
    </r>
  </si>
  <si>
    <t xml:space="preserve">Group homes not defined as a SRO or 1-BR unit are limited to $150 per square foot. </t>
  </si>
  <si>
    <t>Reserve accounts cannot be funded with HOME funds.</t>
  </si>
  <si>
    <r>
      <t>Operating Deficit Reserve</t>
    </r>
    <r>
      <rPr>
        <sz val="11"/>
        <color rgb="FFFF0000"/>
        <rFont val="Arial"/>
        <family val="2"/>
      </rPr>
      <t xml:space="preserve"> </t>
    </r>
    <r>
      <rPr>
        <i/>
        <sz val="10"/>
        <color rgb="FFFF0000"/>
        <rFont val="Arial"/>
        <family val="2"/>
      </rPr>
      <t>(MUST identify source)</t>
    </r>
  </si>
  <si>
    <t xml:space="preserve">Unused contingency funds remaining after all approved change orders will be recaptured from any KHC funds awarded to the project. </t>
  </si>
  <si>
    <t>Construction sources must be equal to or greater than TDC.</t>
  </si>
  <si>
    <t>Long term or short term?</t>
  </si>
  <si>
    <t>KHC Multifamily 2026 TEB NOFA Underwriting Model</t>
  </si>
  <si>
    <r>
      <t xml:space="preserve">You will only be able to enter information into yellow input cells.  All other cells are protected. </t>
    </r>
    <r>
      <rPr>
        <sz val="11"/>
        <color indexed="60"/>
        <rFont val="Arial"/>
        <family val="2"/>
      </rPr>
      <t xml:space="preserve"> </t>
    </r>
    <r>
      <rPr>
        <b/>
        <sz val="11"/>
        <color rgb="FFFF0000"/>
        <rFont val="Arial"/>
        <family val="2"/>
      </rPr>
      <t xml:space="preserve">Do not create additional formulas in any cells as this may interfere with KHC's project underwriting. </t>
    </r>
  </si>
  <si>
    <t xml:space="preserve">  Equity Provider:</t>
  </si>
  <si>
    <r>
      <t>Land Acquisition</t>
    </r>
    <r>
      <rPr>
        <i/>
        <sz val="10"/>
        <color rgb="FFFF0000"/>
        <rFont val="Arial"/>
        <family val="2"/>
      </rPr>
      <t xml:space="preserve"> </t>
    </r>
  </si>
  <si>
    <t>Include donated land value only if claiming as match</t>
  </si>
  <si>
    <r>
      <rPr>
        <b/>
        <i/>
        <u/>
        <sz val="10.5"/>
        <color rgb="FF0000FF"/>
        <rFont val="Arial"/>
        <family val="2"/>
      </rPr>
      <t>0 Bedroom Units</t>
    </r>
    <r>
      <rPr>
        <b/>
        <i/>
        <u/>
        <sz val="11"/>
        <rFont val="Arial"/>
        <family val="2"/>
      </rPr>
      <t xml:space="preserve">
</t>
    </r>
    <r>
      <rPr>
        <sz val="10"/>
        <rFont val="Arial"/>
        <family val="2"/>
      </rPr>
      <t>Construction Type</t>
    </r>
  </si>
  <si>
    <r>
      <rPr>
        <b/>
        <i/>
        <u/>
        <sz val="10.5"/>
        <color rgb="FF0000FF"/>
        <rFont val="Arial"/>
        <family val="2"/>
      </rPr>
      <t>1 Bedroom Units</t>
    </r>
    <r>
      <rPr>
        <b/>
        <i/>
        <u/>
        <sz val="11"/>
        <color rgb="FF0000FF"/>
        <rFont val="Arial"/>
        <family val="2"/>
      </rPr>
      <t xml:space="preserve">
</t>
    </r>
    <r>
      <rPr>
        <sz val="10"/>
        <color theme="1"/>
        <rFont val="Arial"/>
        <family val="2"/>
      </rPr>
      <t>Construction Type</t>
    </r>
  </si>
  <si>
    <r>
      <rPr>
        <b/>
        <i/>
        <u/>
        <sz val="10.5"/>
        <color rgb="FF0000FF"/>
        <rFont val="Arial"/>
        <family val="2"/>
      </rPr>
      <t>2 Bedroom Units</t>
    </r>
    <r>
      <rPr>
        <b/>
        <i/>
        <u/>
        <sz val="11"/>
        <color rgb="FF0000FF"/>
        <rFont val="Arial"/>
        <family val="2"/>
      </rPr>
      <t xml:space="preserve">
</t>
    </r>
    <r>
      <rPr>
        <b/>
        <i/>
        <u/>
        <sz val="11"/>
        <color theme="1"/>
        <rFont val="Arial"/>
        <family val="2"/>
      </rPr>
      <t xml:space="preserve">
</t>
    </r>
    <r>
      <rPr>
        <sz val="10"/>
        <color theme="1"/>
        <rFont val="Arial"/>
        <family val="2"/>
      </rPr>
      <t>Construction Type</t>
    </r>
  </si>
  <si>
    <r>
      <rPr>
        <b/>
        <i/>
        <u/>
        <sz val="10.5"/>
        <color rgb="FF0000FF"/>
        <rFont val="Arial"/>
        <family val="2"/>
      </rPr>
      <t>3 Bedroom Units</t>
    </r>
    <r>
      <rPr>
        <b/>
        <i/>
        <u/>
        <sz val="11"/>
        <color rgb="FF0000FF"/>
        <rFont val="Arial"/>
        <family val="2"/>
      </rPr>
      <t xml:space="preserve">
</t>
    </r>
    <r>
      <rPr>
        <sz val="10"/>
        <color theme="1"/>
        <rFont val="Arial"/>
        <family val="2"/>
      </rPr>
      <t>Construction Type</t>
    </r>
  </si>
  <si>
    <r>
      <rPr>
        <b/>
        <i/>
        <u/>
        <sz val="10.5"/>
        <color rgb="FF0000FF"/>
        <rFont val="Arial"/>
        <family val="2"/>
      </rPr>
      <t>4 Bedroom Units</t>
    </r>
    <r>
      <rPr>
        <b/>
        <i/>
        <u/>
        <sz val="11"/>
        <color rgb="FF0000FF"/>
        <rFont val="Arial"/>
        <family val="2"/>
      </rPr>
      <t xml:space="preserve">
</t>
    </r>
    <r>
      <rPr>
        <sz val="10"/>
        <color theme="1"/>
        <rFont val="Arial"/>
        <family val="2"/>
      </rPr>
      <t>Construction Type</t>
    </r>
  </si>
  <si>
    <t xml:space="preserve">Rental assistance contract 
expiration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</si>
</sst>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_);[Red]\(0\)"/>
    <numFmt numFmtId="167" formatCode="&quot;$&quot;#,##0_)&quot; pupa&quot;;[Red]\(&quot;$&quot;#,##0\)&quot; pupa&quot;"/>
    <numFmt numFmtId="168" formatCode="0&quot;.&quot;"/>
    <numFmt numFmtId="169" formatCode="&quot;$&quot;#,##0.00"/>
    <numFmt numFmtId="170" formatCode="_(* #,##0_);_(* \(#,##0\);_(* &quot;-&quot;??_);_(@_)"/>
    <numFmt numFmtId="171" formatCode="&quot;$&quot;#,##0.0000"/>
    <numFmt numFmtId="172" formatCode="&quot;$&quot;#,##0.0000_);[Red]\(&quot;$&quot;#,##0.0000\)"/>
    <numFmt numFmtId="173" formatCode="m/d/yy;@"/>
  </numFmts>
  <fonts count="171">
    <font>
      <sz val="12"/>
      <name val="Arial"/>
    </font>
    <font>
      <sz val="10"/>
      <name val="Arial"/>
      <family val="2"/>
    </font>
    <font>
      <sz val="10"/>
      <name val="Arial"/>
      <family val="2"/>
    </font>
    <font>
      <sz val="12"/>
      <name val="Arial"/>
      <family val="2"/>
    </font>
    <font>
      <b/>
      <sz val="14"/>
      <name val="Arial"/>
      <family val="2"/>
    </font>
    <font>
      <sz val="12"/>
      <color indexed="12"/>
      <name val="Arial"/>
      <family val="2"/>
    </font>
    <font>
      <sz val="12"/>
      <color indexed="8"/>
      <name val="Arial"/>
      <family val="2"/>
    </font>
    <font>
      <b/>
      <sz val="12"/>
      <name val="Arial"/>
      <family val="2"/>
    </font>
    <font>
      <b/>
      <u/>
      <sz val="12"/>
      <name val="Arial"/>
      <family val="2"/>
    </font>
    <font>
      <b/>
      <sz val="14"/>
      <color indexed="12"/>
      <name val="Arial"/>
      <family val="2"/>
    </font>
    <font>
      <b/>
      <sz val="12"/>
      <color indexed="12"/>
      <name val="Arial"/>
      <family val="2"/>
    </font>
    <font>
      <b/>
      <u/>
      <sz val="12"/>
      <color indexed="12"/>
      <name val="Arial"/>
      <family val="2"/>
    </font>
    <font>
      <sz val="16"/>
      <color indexed="12"/>
      <name val="Arial"/>
      <family val="2"/>
    </font>
    <font>
      <sz val="11"/>
      <name val="Arial"/>
      <family val="2"/>
    </font>
    <font>
      <b/>
      <sz val="16"/>
      <name val="Arial"/>
      <family val="2"/>
    </font>
    <font>
      <b/>
      <i/>
      <sz val="12"/>
      <color indexed="10"/>
      <name val="Arial"/>
      <family val="2"/>
    </font>
    <font>
      <sz val="10"/>
      <name val="Arial"/>
      <family val="2"/>
    </font>
    <font>
      <b/>
      <sz val="10"/>
      <color indexed="12"/>
      <name val="Arial"/>
      <family val="2"/>
    </font>
    <font>
      <b/>
      <sz val="12"/>
      <color indexed="8"/>
      <name val="Arial"/>
      <family val="2"/>
    </font>
    <font>
      <b/>
      <sz val="11"/>
      <name val="Arial"/>
      <family val="2"/>
    </font>
    <font>
      <b/>
      <sz val="12"/>
      <color indexed="10"/>
      <name val="Arial"/>
      <family val="2"/>
    </font>
    <font>
      <sz val="14"/>
      <color indexed="9"/>
      <name val="Arial"/>
      <family val="2"/>
    </font>
    <font>
      <u val="double"/>
      <sz val="12"/>
      <color indexed="12"/>
      <name val="Arial"/>
      <family val="2"/>
    </font>
    <font>
      <b/>
      <sz val="18"/>
      <color indexed="12"/>
      <name val="Arial"/>
      <family val="2"/>
    </font>
    <font>
      <sz val="18"/>
      <name val="Arial"/>
      <family val="2"/>
    </font>
    <font>
      <sz val="12"/>
      <name val="Arial"/>
      <family val="2"/>
    </font>
    <font>
      <sz val="8"/>
      <name val="Arial"/>
      <family val="2"/>
    </font>
    <font>
      <b/>
      <sz val="12"/>
      <color indexed="9"/>
      <name val="Arial"/>
      <family val="2"/>
    </font>
    <font>
      <sz val="12"/>
      <color indexed="10"/>
      <name val="Arial"/>
      <family val="2"/>
    </font>
    <font>
      <b/>
      <sz val="10"/>
      <name val="Arial"/>
      <family val="2"/>
    </font>
    <font>
      <b/>
      <sz val="10"/>
      <name val="Arial"/>
      <family val="2"/>
    </font>
    <font>
      <b/>
      <sz val="16"/>
      <color indexed="12"/>
      <name val="Arial"/>
      <family val="2"/>
    </font>
    <font>
      <i/>
      <sz val="11"/>
      <name val="Arial"/>
      <family val="2"/>
    </font>
    <font>
      <sz val="9"/>
      <name val="Arial"/>
      <family val="2"/>
    </font>
    <font>
      <i/>
      <sz val="10"/>
      <name val="Arial"/>
      <family val="2"/>
    </font>
    <font>
      <sz val="16"/>
      <name val="Arial"/>
      <family val="2"/>
    </font>
    <font>
      <sz val="14"/>
      <color indexed="12"/>
      <name val="Arial"/>
      <family val="2"/>
    </font>
    <font>
      <b/>
      <sz val="18"/>
      <name val="Arial"/>
      <family val="2"/>
    </font>
    <font>
      <b/>
      <sz val="11"/>
      <name val="SWISS"/>
    </font>
    <font>
      <sz val="10"/>
      <color indexed="8"/>
      <name val="Arial"/>
      <family val="2"/>
    </font>
    <font>
      <u/>
      <sz val="11"/>
      <name val="Arial"/>
      <family val="2"/>
    </font>
    <font>
      <b/>
      <i/>
      <sz val="11"/>
      <color indexed="12"/>
      <name val="Arial"/>
      <family val="2"/>
    </font>
    <font>
      <b/>
      <u/>
      <sz val="11"/>
      <name val="Arial"/>
      <family val="2"/>
    </font>
    <font>
      <sz val="11"/>
      <color indexed="8"/>
      <name val="Arial"/>
      <family val="2"/>
    </font>
    <font>
      <b/>
      <sz val="14"/>
      <color indexed="8"/>
      <name val="Arial"/>
      <family val="2"/>
    </font>
    <font>
      <b/>
      <sz val="11"/>
      <color indexed="12"/>
      <name val="Arial"/>
      <family val="2"/>
    </font>
    <font>
      <sz val="11"/>
      <color indexed="9"/>
      <name val="Arial"/>
      <family val="2"/>
    </font>
    <font>
      <sz val="10"/>
      <color indexed="9"/>
      <name val="Arial"/>
      <family val="2"/>
    </font>
    <font>
      <u/>
      <sz val="10"/>
      <name val="Arial"/>
      <family val="2"/>
    </font>
    <font>
      <i/>
      <sz val="9"/>
      <name val="Arial"/>
      <family val="2"/>
    </font>
    <font>
      <sz val="11"/>
      <color indexed="12"/>
      <name val="Arial"/>
      <family val="2"/>
    </font>
    <font>
      <b/>
      <sz val="11"/>
      <color indexed="12"/>
      <name val="SWISS"/>
    </font>
    <font>
      <sz val="11"/>
      <color indexed="10"/>
      <name val="Arial"/>
      <family val="2"/>
    </font>
    <font>
      <i/>
      <sz val="10"/>
      <color indexed="8"/>
      <name val="Arial"/>
      <family val="2"/>
    </font>
    <font>
      <i/>
      <sz val="10"/>
      <name val="SWISS"/>
    </font>
    <font>
      <b/>
      <sz val="11.5"/>
      <name val="Arial"/>
      <family val="2"/>
    </font>
    <font>
      <i/>
      <sz val="9.5"/>
      <name val="Arial"/>
      <family val="2"/>
    </font>
    <font>
      <i/>
      <sz val="11"/>
      <name val="SWISS"/>
    </font>
    <font>
      <b/>
      <i/>
      <sz val="11"/>
      <name val="Arial"/>
      <family val="2"/>
    </font>
    <font>
      <b/>
      <i/>
      <sz val="10"/>
      <name val="Arial"/>
      <family val="2"/>
    </font>
    <font>
      <b/>
      <i/>
      <sz val="12"/>
      <color indexed="8"/>
      <name val="Arial"/>
      <family val="2"/>
    </font>
    <font>
      <b/>
      <u/>
      <sz val="18"/>
      <color indexed="12"/>
      <name val="Arial"/>
      <family val="2"/>
    </font>
    <font>
      <b/>
      <u/>
      <sz val="16"/>
      <name val="Arial"/>
      <family val="2"/>
    </font>
    <font>
      <b/>
      <i/>
      <u/>
      <sz val="11"/>
      <name val="Arial"/>
      <family val="2"/>
    </font>
    <font>
      <sz val="12"/>
      <name val="Arial"/>
      <family val="2"/>
    </font>
    <font>
      <b/>
      <sz val="16"/>
      <color indexed="8"/>
      <name val="Arial"/>
      <family val="2"/>
    </font>
    <font>
      <sz val="9"/>
      <color indexed="81"/>
      <name val="Tahoma"/>
      <family val="2"/>
    </font>
    <font>
      <sz val="10"/>
      <color indexed="81"/>
      <name val="Tahoma"/>
      <family val="2"/>
    </font>
    <font>
      <sz val="11"/>
      <color indexed="60"/>
      <name val="Arial"/>
      <family val="2"/>
    </font>
    <font>
      <sz val="10"/>
      <color indexed="10"/>
      <name val="Arial"/>
      <family val="2"/>
    </font>
    <font>
      <b/>
      <sz val="10"/>
      <color indexed="81"/>
      <name val="Tahoma"/>
      <family val="2"/>
    </font>
    <font>
      <b/>
      <i/>
      <sz val="11"/>
      <color indexed="10"/>
      <name val="Arial"/>
      <family val="2"/>
    </font>
    <font>
      <b/>
      <sz val="11"/>
      <color indexed="10"/>
      <name val="Arial"/>
      <family val="2"/>
    </font>
    <font>
      <strike/>
      <sz val="10"/>
      <name val="Arial"/>
      <family val="2"/>
    </font>
    <font>
      <i/>
      <sz val="11"/>
      <color indexed="12"/>
      <name val="Arial"/>
      <family val="2"/>
    </font>
    <font>
      <sz val="12"/>
      <color indexed="60"/>
      <name val="Arial"/>
      <family val="2"/>
    </font>
    <font>
      <b/>
      <i/>
      <sz val="11"/>
      <color indexed="60"/>
      <name val="Arial"/>
      <family val="2"/>
    </font>
    <font>
      <b/>
      <i/>
      <sz val="12"/>
      <name val="Arial"/>
      <family val="2"/>
    </font>
    <font>
      <i/>
      <sz val="12"/>
      <name val="Arial"/>
      <family val="2"/>
    </font>
    <font>
      <sz val="11"/>
      <color theme="1"/>
      <name val="Calibri"/>
      <family val="2"/>
      <scheme val="minor"/>
    </font>
    <font>
      <sz val="11"/>
      <color theme="0"/>
      <name val="Calibri"/>
      <family val="2"/>
      <scheme val="minor"/>
    </font>
    <font>
      <sz val="12"/>
      <color theme="1"/>
      <name val="Arial"/>
      <family val="2"/>
    </font>
    <font>
      <sz val="10"/>
      <color theme="1"/>
      <name val="Arial"/>
      <family val="2"/>
    </font>
    <font>
      <sz val="11"/>
      <color rgb="FF000000"/>
      <name val="Arial"/>
      <family val="2"/>
    </font>
    <font>
      <sz val="10"/>
      <color rgb="FF000000"/>
      <name val="Arial"/>
      <family val="2"/>
    </font>
    <font>
      <sz val="10"/>
      <color theme="0"/>
      <name val="Arial"/>
      <family val="2"/>
    </font>
    <font>
      <sz val="11"/>
      <color theme="1"/>
      <name val="Arial"/>
      <family val="2"/>
    </font>
    <font>
      <sz val="10"/>
      <color rgb="FFFF0000"/>
      <name val="Arial"/>
      <family val="2"/>
    </font>
    <font>
      <b/>
      <sz val="11"/>
      <color theme="1"/>
      <name val="Arial"/>
      <family val="2"/>
    </font>
    <font>
      <sz val="9"/>
      <color theme="1"/>
      <name val="Arial"/>
      <family val="2"/>
    </font>
    <font>
      <sz val="11"/>
      <color theme="0" tint="-0.249977111117893"/>
      <name val="Arial"/>
      <family val="2"/>
    </font>
    <font>
      <sz val="11"/>
      <color rgb="FFFF0000"/>
      <name val="Arial"/>
      <family val="2"/>
    </font>
    <font>
      <sz val="12"/>
      <color rgb="FFFF0000"/>
      <name val="Arial"/>
      <family val="2"/>
    </font>
    <font>
      <sz val="11"/>
      <color theme="0" tint="-0.14999847407452621"/>
      <name val="Arial"/>
      <family val="2"/>
    </font>
    <font>
      <u/>
      <sz val="11"/>
      <color theme="1"/>
      <name val="Arial"/>
      <family val="2"/>
    </font>
    <font>
      <sz val="9"/>
      <color rgb="FF000000"/>
      <name val="Arial"/>
      <family val="2"/>
    </font>
    <font>
      <sz val="12"/>
      <color theme="0"/>
      <name val="Arial"/>
      <family val="2"/>
    </font>
    <font>
      <sz val="11"/>
      <color theme="0"/>
      <name val="Arial"/>
      <family val="2"/>
    </font>
    <font>
      <sz val="12"/>
      <color theme="0" tint="-0.499984740745262"/>
      <name val="Arial"/>
      <family val="2"/>
    </font>
    <font>
      <sz val="11"/>
      <color theme="0" tint="-0.499984740745262"/>
      <name val="Arial"/>
      <family val="2"/>
    </font>
    <font>
      <b/>
      <sz val="11"/>
      <color theme="0" tint="-0.499984740745262"/>
      <name val="Arial"/>
      <family val="2"/>
    </font>
    <font>
      <sz val="9"/>
      <color theme="0" tint="-0.499984740745262"/>
      <name val="Arial"/>
      <family val="2"/>
    </font>
    <font>
      <sz val="10"/>
      <color theme="0" tint="-0.499984740745262"/>
      <name val="Arial"/>
      <family val="2"/>
    </font>
    <font>
      <i/>
      <sz val="10"/>
      <color rgb="FF000000"/>
      <name val="Arial"/>
      <family val="2"/>
    </font>
    <font>
      <b/>
      <sz val="11"/>
      <color rgb="FFFF0000"/>
      <name val="Arial"/>
      <family val="2"/>
    </font>
    <font>
      <i/>
      <sz val="10"/>
      <color rgb="FFFF0000"/>
      <name val="Arial"/>
      <family val="2"/>
    </font>
    <font>
      <b/>
      <i/>
      <sz val="14"/>
      <color rgb="FFFF0000"/>
      <name val="Arial"/>
      <family val="2"/>
    </font>
    <font>
      <i/>
      <sz val="11"/>
      <color rgb="FF0000FF"/>
      <name val="Arial"/>
      <family val="2"/>
    </font>
    <font>
      <b/>
      <sz val="12"/>
      <color theme="0"/>
      <name val="Arial"/>
      <family val="2"/>
    </font>
    <font>
      <sz val="11"/>
      <color rgb="FFC00000"/>
      <name val="Arial"/>
      <family val="2"/>
    </font>
    <font>
      <i/>
      <sz val="10"/>
      <color rgb="FFC00000"/>
      <name val="Arial"/>
      <family val="2"/>
    </font>
    <font>
      <sz val="12"/>
      <color rgb="FFC00000"/>
      <name val="Arial"/>
      <family val="2"/>
    </font>
    <font>
      <i/>
      <sz val="10"/>
      <color theme="1" tint="0.249977111117893"/>
      <name val="Arial"/>
      <family val="2"/>
    </font>
    <font>
      <sz val="12"/>
      <color theme="1" tint="0.34998626667073579"/>
      <name val="Arial"/>
      <family val="2"/>
    </font>
    <font>
      <sz val="11"/>
      <color theme="1" tint="0.34998626667073579"/>
      <name val="Arial"/>
      <family val="2"/>
    </font>
    <font>
      <b/>
      <sz val="12"/>
      <color rgb="FFC00000"/>
      <name val="Arial"/>
      <family val="2"/>
    </font>
    <font>
      <i/>
      <sz val="10"/>
      <color theme="1" tint="0.34998626667073579"/>
      <name val="Arial"/>
      <family val="2"/>
    </font>
    <font>
      <i/>
      <sz val="11"/>
      <color theme="1" tint="0.499984740745262"/>
      <name val="Arial"/>
      <family val="2"/>
    </font>
    <font>
      <b/>
      <sz val="11"/>
      <color theme="1" tint="0.34998626667073579"/>
      <name val="Arial"/>
      <family val="2"/>
    </font>
    <font>
      <i/>
      <sz val="10"/>
      <color theme="1"/>
      <name val="Arial"/>
      <family val="2"/>
    </font>
    <font>
      <sz val="10"/>
      <color theme="1" tint="0.34998626667073579"/>
      <name val="Arial"/>
      <family val="2"/>
    </font>
    <font>
      <u/>
      <sz val="11"/>
      <color theme="1" tint="0.34998626667073579"/>
      <name val="Arial"/>
      <family val="2"/>
    </font>
    <font>
      <sz val="9"/>
      <color theme="1" tint="0.34998626667073579"/>
      <name val="Arial"/>
      <family val="2"/>
    </font>
    <font>
      <b/>
      <sz val="11"/>
      <color theme="3" tint="0.39997558519241921"/>
      <name val="Arial"/>
      <family val="2"/>
    </font>
    <font>
      <i/>
      <sz val="10"/>
      <color theme="1" tint="0.499984740745262"/>
      <name val="Arial"/>
      <family val="2"/>
    </font>
    <font>
      <sz val="11"/>
      <color theme="1" tint="0.499984740745262"/>
      <name val="Arial"/>
      <family val="2"/>
    </font>
    <font>
      <b/>
      <i/>
      <sz val="11"/>
      <color theme="1" tint="0.34998626667073579"/>
      <name val="Arial"/>
      <family val="2"/>
    </font>
    <font>
      <i/>
      <sz val="11"/>
      <color rgb="FFC00000"/>
      <name val="Arial"/>
      <family val="2"/>
    </font>
    <font>
      <sz val="10"/>
      <color rgb="FFC00000"/>
      <name val="Arial"/>
      <family val="2"/>
    </font>
    <font>
      <b/>
      <sz val="11"/>
      <color rgb="FF0000FF"/>
      <name val="Arial"/>
      <family val="2"/>
    </font>
    <font>
      <b/>
      <sz val="10"/>
      <color theme="1"/>
      <name val="Arial"/>
      <family val="2"/>
    </font>
    <font>
      <i/>
      <sz val="10"/>
      <color theme="0" tint="-0.499984740745262"/>
      <name val="Arial"/>
      <family val="2"/>
    </font>
    <font>
      <sz val="10"/>
      <color theme="0" tint="-0.249977111117893"/>
      <name val="Arial"/>
      <family val="2"/>
    </font>
    <font>
      <sz val="12"/>
      <color rgb="FF0000FF"/>
      <name val="Arial"/>
      <family val="2"/>
    </font>
    <font>
      <sz val="16"/>
      <color theme="1"/>
      <name val="Arial"/>
      <family val="2"/>
    </font>
    <font>
      <b/>
      <sz val="16"/>
      <color theme="0"/>
      <name val="Arial"/>
      <family val="2"/>
    </font>
    <font>
      <b/>
      <sz val="10"/>
      <color rgb="FFFF0000"/>
      <name val="Arial"/>
      <family val="2"/>
    </font>
    <font>
      <b/>
      <i/>
      <sz val="11"/>
      <color theme="1"/>
      <name val="Arial"/>
      <family val="2"/>
    </font>
    <font>
      <b/>
      <i/>
      <sz val="11"/>
      <color rgb="FF0000FF"/>
      <name val="Arial"/>
      <family val="2"/>
    </font>
    <font>
      <i/>
      <sz val="9"/>
      <color rgb="FFFF0000"/>
      <name val="Arial"/>
      <family val="2"/>
    </font>
    <font>
      <b/>
      <i/>
      <sz val="12"/>
      <color rgb="FFFF0000"/>
      <name val="Arial"/>
      <family val="2"/>
    </font>
    <font>
      <b/>
      <sz val="12"/>
      <color rgb="FFFF0000"/>
      <name val="Arial"/>
      <family val="2"/>
    </font>
    <font>
      <i/>
      <sz val="11"/>
      <color rgb="FFFF0000"/>
      <name val="Arial"/>
      <family val="2"/>
    </font>
    <font>
      <b/>
      <i/>
      <u/>
      <sz val="12"/>
      <color rgb="FFFF0000"/>
      <name val="Arial"/>
      <family val="2"/>
    </font>
    <font>
      <i/>
      <sz val="11.5"/>
      <color rgb="FFFF0000"/>
      <name val="Arial"/>
      <family val="2"/>
    </font>
    <font>
      <b/>
      <u/>
      <sz val="10"/>
      <color theme="1"/>
      <name val="Arial"/>
      <family val="2"/>
    </font>
    <font>
      <b/>
      <i/>
      <sz val="11"/>
      <color rgb="FFFF0000"/>
      <name val="Arial"/>
      <family val="2"/>
    </font>
    <font>
      <i/>
      <sz val="12"/>
      <color indexed="12"/>
      <name val="Arial"/>
      <family val="2"/>
    </font>
    <font>
      <b/>
      <sz val="11"/>
      <color theme="1" tint="0.499984740745262"/>
      <name val="Arial"/>
      <family val="2"/>
    </font>
    <font>
      <i/>
      <sz val="10"/>
      <color indexed="23"/>
      <name val="Arial"/>
      <family val="2"/>
    </font>
    <font>
      <b/>
      <sz val="10"/>
      <color indexed="10"/>
      <name val="Arial"/>
      <family val="2"/>
    </font>
    <font>
      <b/>
      <u/>
      <sz val="10"/>
      <color indexed="10"/>
      <name val="Arial"/>
      <family val="2"/>
    </font>
    <font>
      <b/>
      <i/>
      <u/>
      <sz val="11"/>
      <color rgb="FF0000FF"/>
      <name val="Arial"/>
      <family val="2"/>
    </font>
    <font>
      <b/>
      <i/>
      <u/>
      <sz val="11"/>
      <color theme="1"/>
      <name val="Arial"/>
      <family val="2"/>
    </font>
    <font>
      <u/>
      <sz val="12"/>
      <color theme="10"/>
      <name val="Arial"/>
      <family val="2"/>
    </font>
    <font>
      <b/>
      <u/>
      <sz val="14"/>
      <color theme="1"/>
      <name val="Arial"/>
      <family val="2"/>
    </font>
    <font>
      <i/>
      <u/>
      <sz val="11"/>
      <color indexed="12"/>
      <name val="Arial"/>
      <family val="2"/>
    </font>
    <font>
      <i/>
      <u/>
      <sz val="11"/>
      <color rgb="FF0000FF"/>
      <name val="Arial"/>
      <family val="2"/>
    </font>
    <font>
      <b/>
      <i/>
      <sz val="11"/>
      <color theme="1" tint="0.499984740745262"/>
      <name val="Arial"/>
      <family val="2"/>
    </font>
    <font>
      <b/>
      <u/>
      <sz val="10"/>
      <name val="Arial"/>
      <family val="2"/>
    </font>
    <font>
      <i/>
      <u/>
      <sz val="10"/>
      <color theme="1"/>
      <name val="Arial"/>
      <family val="2"/>
    </font>
    <font>
      <i/>
      <sz val="10"/>
      <color indexed="12"/>
      <name val="Arial"/>
      <family val="2"/>
    </font>
    <font>
      <b/>
      <u/>
      <sz val="10"/>
      <color indexed="12"/>
      <name val="Arial"/>
      <family val="2"/>
    </font>
    <font>
      <b/>
      <sz val="12"/>
      <color rgb="FF0000FF"/>
      <name val="Arial"/>
      <family val="2"/>
    </font>
    <font>
      <b/>
      <u/>
      <sz val="12"/>
      <color theme="0"/>
      <name val="Arial"/>
      <family val="2"/>
    </font>
    <font>
      <b/>
      <i/>
      <u/>
      <sz val="11"/>
      <color rgb="FFFF0000"/>
      <name val="Arial"/>
      <family val="2"/>
    </font>
    <font>
      <b/>
      <i/>
      <sz val="14"/>
      <color theme="0"/>
      <name val="Arial"/>
      <family val="2"/>
    </font>
    <font>
      <b/>
      <i/>
      <sz val="9"/>
      <color rgb="FFFF0000"/>
      <name val="Arial"/>
      <family val="2"/>
    </font>
    <font>
      <b/>
      <i/>
      <sz val="10"/>
      <color rgb="FFFF0000"/>
      <name val="Arial"/>
      <family val="2"/>
    </font>
    <font>
      <b/>
      <sz val="10"/>
      <color rgb="FF3333FF"/>
      <name val="Arial"/>
      <family val="2"/>
    </font>
    <font>
      <b/>
      <i/>
      <u/>
      <sz val="10.5"/>
      <color rgb="FF0000FF"/>
      <name val="Arial"/>
      <family val="2"/>
    </font>
  </fonts>
  <fills count="2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darkGray">
        <bgColor indexed="55"/>
      </patternFill>
    </fill>
    <fill>
      <patternFill patternType="solid">
        <fgColor theme="0"/>
        <bgColor indexed="64"/>
      </patternFill>
    </fill>
    <fill>
      <patternFill patternType="solid">
        <fgColor rgb="FFFFFFFF"/>
        <bgColor indexed="64"/>
      </patternFill>
    </fill>
    <fill>
      <patternFill patternType="gray0625">
        <bgColor theme="0" tint="-0.34998626667073579"/>
      </patternFill>
    </fill>
    <fill>
      <patternFill patternType="solid">
        <fgColor rgb="FFFFFF99"/>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2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CFFFF"/>
        <bgColor indexed="64"/>
      </patternFill>
    </fill>
    <fill>
      <patternFill patternType="solid">
        <fgColor theme="0"/>
        <bgColor theme="1" tint="0.14996795556505021"/>
      </patternFill>
    </fill>
    <fill>
      <patternFill patternType="solid">
        <fgColor theme="9" tint="0.79998168889431442"/>
        <bgColor indexed="64"/>
      </patternFill>
    </fill>
    <fill>
      <patternFill patternType="solid">
        <fgColor rgb="FF3333FF"/>
        <bgColor indexed="64"/>
      </patternFill>
    </fill>
    <fill>
      <patternFill patternType="darkDown">
        <bgColor indexed="43"/>
      </patternFill>
    </fill>
    <fill>
      <patternFill patternType="darkDown"/>
    </fill>
    <fill>
      <patternFill patternType="darkDown">
        <bgColor rgb="FFFFFF99"/>
      </patternFill>
    </fill>
    <fill>
      <patternFill patternType="darkDown">
        <bgColor auto="1"/>
      </patternFill>
    </fill>
    <fill>
      <patternFill patternType="solid">
        <fgColor rgb="FFFF0000"/>
        <bgColor indexed="64"/>
      </patternFill>
    </fill>
    <fill>
      <patternFill patternType="solid">
        <fgColor theme="8" tint="0.79998168889431442"/>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499984740745262"/>
      </top>
      <bottom/>
      <diagonal/>
    </border>
    <border>
      <left/>
      <right/>
      <top style="thin">
        <color theme="0" tint="-0.34998626667073579"/>
      </top>
      <bottom style="thin">
        <color theme="0" tint="-0.34998626667073579"/>
      </bottom>
      <diagonal/>
    </border>
    <border>
      <left style="thin">
        <color indexed="64"/>
      </left>
      <right style="thin">
        <color indexed="64"/>
      </right>
      <top style="thin">
        <color theme="1"/>
      </top>
      <bottom style="thin">
        <color indexed="64"/>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79" fillId="0" borderId="0"/>
    <xf numFmtId="0" fontId="64" fillId="0" borderId="0"/>
    <xf numFmtId="0" fontId="3" fillId="0" borderId="0"/>
    <xf numFmtId="0" fontId="3"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54" fillId="0" borderId="0" applyNumberFormat="0" applyFill="0" applyBorder="0" applyAlignment="0" applyProtection="0"/>
  </cellStyleXfs>
  <cellXfs count="1266">
    <xf numFmtId="0" fontId="0" fillId="0" borderId="0" xfId="0"/>
    <xf numFmtId="0" fontId="3" fillId="0" borderId="0" xfId="0" applyFont="1"/>
    <xf numFmtId="0" fontId="0" fillId="0" borderId="0" xfId="0" applyAlignment="1">
      <alignment horizontal="center"/>
    </xf>
    <xf numFmtId="0" fontId="0" fillId="0" borderId="0" xfId="0" applyProtection="1">
      <protection hidden="1"/>
    </xf>
    <xf numFmtId="0" fontId="5" fillId="0" borderId="0" xfId="0" applyFont="1"/>
    <xf numFmtId="5" fontId="3" fillId="0" borderId="0" xfId="0" applyNumberFormat="1" applyFont="1" applyAlignment="1">
      <alignment horizontal="right"/>
    </xf>
    <xf numFmtId="0" fontId="8" fillId="0" borderId="0" xfId="0" applyFont="1"/>
    <xf numFmtId="0" fontId="16" fillId="0" borderId="0" xfId="0" applyFont="1"/>
    <xf numFmtId="0" fontId="8" fillId="0" borderId="0" xfId="0" applyFont="1" applyAlignment="1">
      <alignment horizontal="center"/>
    </xf>
    <xf numFmtId="6" fontId="0" fillId="0" borderId="0" xfId="0" applyNumberFormat="1"/>
    <xf numFmtId="0" fontId="3" fillId="0" borderId="0" xfId="0" applyFont="1" applyAlignment="1">
      <alignment horizontal="center"/>
    </xf>
    <xf numFmtId="0" fontId="15" fillId="0" borderId="0" xfId="0" applyFont="1"/>
    <xf numFmtId="0" fontId="0" fillId="0" borderId="0" xfId="0" applyAlignment="1">
      <alignment horizontal="right"/>
    </xf>
    <xf numFmtId="10" fontId="3" fillId="0" borderId="0" xfId="0" applyNumberFormat="1" applyFont="1"/>
    <xf numFmtId="37" fontId="3" fillId="0" borderId="0" xfId="0" applyNumberFormat="1" applyFont="1"/>
    <xf numFmtId="0" fontId="0" fillId="0" borderId="1" xfId="0" applyBorder="1"/>
    <xf numFmtId="0" fontId="14" fillId="0" borderId="0" xfId="0" applyFont="1"/>
    <xf numFmtId="0" fontId="10" fillId="0" borderId="0" xfId="0" applyFont="1"/>
    <xf numFmtId="0" fontId="11" fillId="0" borderId="0" xfId="0" applyFont="1"/>
    <xf numFmtId="0" fontId="10" fillId="0" borderId="0" xfId="0" applyFont="1" applyAlignment="1">
      <alignment horizontal="left" indent="1"/>
    </xf>
    <xf numFmtId="168" fontId="0" fillId="0" borderId="0" xfId="0" applyNumberFormat="1"/>
    <xf numFmtId="0" fontId="20" fillId="0" borderId="0" xfId="0" applyFont="1"/>
    <xf numFmtId="0" fontId="18" fillId="0" borderId="0" xfId="0" applyFont="1"/>
    <xf numFmtId="0" fontId="21" fillId="0" borderId="0" xfId="0" applyFont="1"/>
    <xf numFmtId="6" fontId="22" fillId="0" borderId="0" xfId="0" applyNumberFormat="1" applyFont="1"/>
    <xf numFmtId="0" fontId="10" fillId="0" borderId="0" xfId="0" applyFont="1" applyAlignment="1">
      <alignment wrapText="1"/>
    </xf>
    <xf numFmtId="0" fontId="25" fillId="0" borderId="0" xfId="0" applyFont="1"/>
    <xf numFmtId="0" fontId="13" fillId="0" borderId="0" xfId="0" applyFont="1"/>
    <xf numFmtId="9" fontId="0" fillId="0" borderId="2" xfId="0" applyNumberFormat="1" applyBorder="1" applyAlignment="1">
      <alignment horizontal="right"/>
    </xf>
    <xf numFmtId="6" fontId="0" fillId="0" borderId="2" xfId="0" applyNumberFormat="1" applyBorder="1" applyAlignment="1">
      <alignment horizontal="right"/>
    </xf>
    <xf numFmtId="168" fontId="3" fillId="0" borderId="0" xfId="0" applyNumberFormat="1" applyFont="1"/>
    <xf numFmtId="6" fontId="20" fillId="0" borderId="0" xfId="0" applyNumberFormat="1" applyFont="1"/>
    <xf numFmtId="0" fontId="27" fillId="0" borderId="0" xfId="0" applyFont="1" applyAlignment="1">
      <alignment horizontal="center"/>
    </xf>
    <xf numFmtId="0" fontId="18" fillId="0" borderId="0" xfId="0" applyFont="1" applyAlignment="1">
      <alignment horizontal="center" vertical="center"/>
    </xf>
    <xf numFmtId="0" fontId="28" fillId="0" borderId="0" xfId="0" applyFont="1"/>
    <xf numFmtId="0" fontId="0" fillId="0" borderId="0" xfId="0" quotePrefix="1"/>
    <xf numFmtId="0" fontId="1" fillId="0" borderId="0" xfId="0" applyFont="1"/>
    <xf numFmtId="0" fontId="81" fillId="0" borderId="0" xfId="0" applyFont="1"/>
    <xf numFmtId="0" fontId="81" fillId="0" borderId="0" xfId="0" applyFont="1" applyProtection="1">
      <protection hidden="1"/>
    </xf>
    <xf numFmtId="0" fontId="32" fillId="0" borderId="0" xfId="0" applyFont="1" applyAlignment="1">
      <alignment horizontal="right"/>
    </xf>
    <xf numFmtId="0" fontId="32" fillId="0" borderId="1" xfId="0" applyFont="1" applyBorder="1" applyAlignment="1">
      <alignment horizontal="left"/>
    </xf>
    <xf numFmtId="0" fontId="82" fillId="5" borderId="0" xfId="0" applyFont="1" applyFill="1"/>
    <xf numFmtId="0" fontId="0" fillId="5" borderId="0" xfId="0" applyFill="1"/>
    <xf numFmtId="0" fontId="2" fillId="6" borderId="0" xfId="0" applyFont="1" applyFill="1"/>
    <xf numFmtId="0" fontId="2" fillId="6" borderId="0" xfId="0" applyFont="1" applyFill="1" applyAlignment="1">
      <alignment horizontal="center"/>
    </xf>
    <xf numFmtId="0" fontId="2" fillId="5" borderId="0" xfId="0" applyFont="1" applyFill="1" applyAlignment="1">
      <alignment horizontal="left" indent="4"/>
    </xf>
    <xf numFmtId="0" fontId="2" fillId="5" borderId="0" xfId="0" applyFont="1" applyFill="1"/>
    <xf numFmtId="0" fontId="1" fillId="5" borderId="0" xfId="0" applyFont="1" applyFill="1"/>
    <xf numFmtId="0" fontId="1" fillId="5" borderId="3" xfId="0" applyFont="1" applyFill="1" applyBorder="1"/>
    <xf numFmtId="6" fontId="1" fillId="5" borderId="3" xfId="0" applyNumberFormat="1" applyFont="1" applyFill="1" applyBorder="1"/>
    <xf numFmtId="164" fontId="1" fillId="5" borderId="3" xfId="10" applyNumberFormat="1" applyFont="1" applyFill="1" applyBorder="1"/>
    <xf numFmtId="6" fontId="1" fillId="5" borderId="0" xfId="0" applyNumberFormat="1" applyFont="1" applyFill="1"/>
    <xf numFmtId="0" fontId="0" fillId="5" borderId="0" xfId="0" quotePrefix="1" applyFill="1"/>
    <xf numFmtId="164" fontId="1" fillId="5" borderId="0" xfId="10" applyNumberFormat="1" applyFont="1" applyFill="1" applyBorder="1"/>
    <xf numFmtId="0" fontId="1" fillId="5" borderId="1" xfId="0" applyFont="1" applyFill="1" applyBorder="1"/>
    <xf numFmtId="0" fontId="30" fillId="5" borderId="0" xfId="0" applyFont="1" applyFill="1"/>
    <xf numFmtId="6" fontId="30" fillId="5" borderId="0" xfId="0" applyNumberFormat="1" applyFont="1" applyFill="1"/>
    <xf numFmtId="0" fontId="1" fillId="5" borderId="0" xfId="0" applyFont="1" applyFill="1" applyAlignment="1">
      <alignment wrapText="1"/>
    </xf>
    <xf numFmtId="0" fontId="1" fillId="5" borderId="0" xfId="0" applyFont="1" applyFill="1" applyAlignment="1">
      <alignment horizontal="right"/>
    </xf>
    <xf numFmtId="0" fontId="1" fillId="5" borderId="0" xfId="0" applyFont="1" applyFill="1" applyAlignment="1">
      <alignment horizontal="center"/>
    </xf>
    <xf numFmtId="0" fontId="29" fillId="5" borderId="0" xfId="0" applyFont="1" applyFill="1" applyAlignment="1">
      <alignment horizontal="center"/>
    </xf>
    <xf numFmtId="9" fontId="1" fillId="5" borderId="0" xfId="0" applyNumberFormat="1" applyFont="1" applyFill="1"/>
    <xf numFmtId="37" fontId="1" fillId="5" borderId="0" xfId="0" applyNumberFormat="1" applyFont="1" applyFill="1"/>
    <xf numFmtId="0" fontId="2" fillId="5" borderId="0" xfId="0" applyFont="1" applyFill="1" applyAlignment="1">
      <alignment horizontal="left"/>
    </xf>
    <xf numFmtId="0" fontId="11" fillId="0" borderId="0" xfId="0" applyFont="1" applyAlignment="1">
      <alignment horizontal="center"/>
    </xf>
    <xf numFmtId="0" fontId="7" fillId="0" borderId="0" xfId="0" applyFont="1"/>
    <xf numFmtId="0" fontId="35" fillId="5" borderId="0" xfId="0" applyFont="1" applyFill="1"/>
    <xf numFmtId="0" fontId="0" fillId="5" borderId="0" xfId="0" applyFill="1" applyAlignment="1">
      <alignment vertical="center"/>
    </xf>
    <xf numFmtId="0" fontId="1" fillId="5" borderId="0" xfId="0" applyFont="1" applyFill="1" applyAlignment="1">
      <alignment vertical="center"/>
    </xf>
    <xf numFmtId="0" fontId="2" fillId="5" borderId="3" xfId="0" applyFont="1" applyFill="1" applyBorder="1" applyAlignment="1">
      <alignment horizontal="right"/>
    </xf>
    <xf numFmtId="5" fontId="3" fillId="0" borderId="0" xfId="0" applyNumberFormat="1" applyFont="1"/>
    <xf numFmtId="1" fontId="3" fillId="0" borderId="0" xfId="0" applyNumberFormat="1" applyFont="1"/>
    <xf numFmtId="0" fontId="38" fillId="0" borderId="0" xfId="0" applyFont="1" applyAlignment="1">
      <alignment horizontal="center"/>
    </xf>
    <xf numFmtId="0" fontId="38" fillId="0" borderId="0" xfId="0" applyFont="1" applyAlignment="1">
      <alignment horizontal="centerContinuous"/>
    </xf>
    <xf numFmtId="0" fontId="38" fillId="0" borderId="1" xfId="0" applyFont="1" applyBorder="1" applyAlignment="1">
      <alignment horizontal="centerContinuous"/>
    </xf>
    <xf numFmtId="0" fontId="10" fillId="5" borderId="0" xfId="0" applyFont="1" applyFill="1" applyAlignment="1">
      <alignment horizontal="left" vertical="center"/>
    </xf>
    <xf numFmtId="37" fontId="13" fillId="0" borderId="0" xfId="0" applyNumberFormat="1" applyFont="1" applyAlignment="1">
      <alignment horizontal="right"/>
    </xf>
    <xf numFmtId="37" fontId="13" fillId="0" borderId="0" xfId="0" applyNumberFormat="1" applyFont="1" applyAlignment="1">
      <alignment horizontal="centerContinuous"/>
    </xf>
    <xf numFmtId="37" fontId="13" fillId="0" borderId="0" xfId="0" applyNumberFormat="1" applyFont="1" applyAlignment="1">
      <alignment horizontal="left"/>
    </xf>
    <xf numFmtId="165" fontId="13" fillId="0" borderId="0" xfId="0" applyNumberFormat="1" applyFont="1" applyAlignment="1">
      <alignment horizontal="right"/>
    </xf>
    <xf numFmtId="0" fontId="38" fillId="0" borderId="3" xfId="0" applyFont="1" applyBorder="1" applyAlignment="1">
      <alignment horizontal="center"/>
    </xf>
    <xf numFmtId="165" fontId="13" fillId="0" borderId="4" xfId="0" applyNumberFormat="1" applyFont="1" applyBorder="1" applyAlignment="1">
      <alignment horizontal="right"/>
    </xf>
    <xf numFmtId="0" fontId="38" fillId="0" borderId="4" xfId="0" applyFont="1" applyBorder="1" applyAlignment="1">
      <alignment horizontal="center"/>
    </xf>
    <xf numFmtId="0" fontId="38" fillId="0" borderId="5" xfId="0" applyFont="1" applyBorder="1" applyAlignment="1">
      <alignment horizontal="center"/>
    </xf>
    <xf numFmtId="0" fontId="38" fillId="0" borderId="6" xfId="0" applyFont="1" applyBorder="1" applyAlignment="1">
      <alignment horizontal="center"/>
    </xf>
    <xf numFmtId="0" fontId="38" fillId="0" borderId="4" xfId="0" applyFont="1" applyBorder="1" applyAlignment="1">
      <alignment horizontal="centerContinuous"/>
    </xf>
    <xf numFmtId="0" fontId="38" fillId="0" borderId="7" xfId="0" applyFont="1" applyBorder="1" applyAlignment="1">
      <alignment horizontal="centerContinuous"/>
    </xf>
    <xf numFmtId="0" fontId="38" fillId="0" borderId="8" xfId="0" applyFont="1" applyBorder="1" applyAlignment="1">
      <alignment horizontal="centerContinuous"/>
    </xf>
    <xf numFmtId="0" fontId="2" fillId="0" borderId="0" xfId="0" applyFont="1"/>
    <xf numFmtId="0" fontId="32" fillId="0" borderId="0" xfId="0" applyFont="1" applyAlignment="1">
      <alignment horizontal="center"/>
    </xf>
    <xf numFmtId="6" fontId="32" fillId="0" borderId="0" xfId="0" applyNumberFormat="1" applyFont="1" applyAlignment="1">
      <alignment horizontal="center"/>
    </xf>
    <xf numFmtId="0" fontId="13" fillId="5" borderId="0" xfId="0" applyFont="1" applyFill="1"/>
    <xf numFmtId="0" fontId="83" fillId="5" borderId="1" xfId="0" applyFont="1" applyFill="1" applyBorder="1" applyAlignment="1">
      <alignment horizontal="left" vertical="center" wrapText="1" readingOrder="1"/>
    </xf>
    <xf numFmtId="165" fontId="83" fillId="5" borderId="0" xfId="0" applyNumberFormat="1" applyFont="1" applyFill="1" applyAlignment="1">
      <alignment horizontal="center" vertical="center" wrapText="1" readingOrder="1"/>
    </xf>
    <xf numFmtId="9" fontId="84" fillId="5" borderId="0" xfId="0" applyNumberFormat="1" applyFont="1" applyFill="1" applyAlignment="1">
      <alignment horizontal="center" vertical="center" wrapText="1" readingOrder="1"/>
    </xf>
    <xf numFmtId="0" fontId="38" fillId="0" borderId="9" xfId="0" applyFont="1" applyBorder="1" applyAlignment="1">
      <alignment horizontal="center"/>
    </xf>
    <xf numFmtId="165" fontId="32" fillId="0" borderId="7" xfId="0" applyNumberFormat="1" applyFont="1" applyBorder="1" applyAlignment="1">
      <alignment horizontal="center"/>
    </xf>
    <xf numFmtId="0" fontId="85" fillId="5" borderId="0" xfId="0" applyFont="1" applyFill="1"/>
    <xf numFmtId="6" fontId="0" fillId="5" borderId="1" xfId="0" applyNumberFormat="1" applyFill="1" applyBorder="1"/>
    <xf numFmtId="0" fontId="4" fillId="0" borderId="0" xfId="0" applyFont="1"/>
    <xf numFmtId="0" fontId="44" fillId="0" borderId="0" xfId="0" applyFont="1"/>
    <xf numFmtId="0" fontId="13" fillId="0" borderId="0" xfId="0" applyFont="1" applyAlignment="1">
      <alignment wrapText="1"/>
    </xf>
    <xf numFmtId="168" fontId="13" fillId="0" borderId="0" xfId="0" applyNumberFormat="1" applyFont="1" applyAlignment="1">
      <alignment wrapText="1"/>
    </xf>
    <xf numFmtId="0" fontId="13" fillId="0" borderId="0" xfId="0" applyFont="1" applyAlignment="1">
      <alignment horizontal="center"/>
    </xf>
    <xf numFmtId="0" fontId="40" fillId="5" borderId="0" xfId="0" applyFont="1" applyFill="1" applyAlignment="1">
      <alignment horizontal="center" vertical="center"/>
    </xf>
    <xf numFmtId="0" fontId="3" fillId="5" borderId="0" xfId="0" applyFont="1" applyFill="1"/>
    <xf numFmtId="165" fontId="3" fillId="5" borderId="0" xfId="0" applyNumberFormat="1" applyFont="1" applyFill="1"/>
    <xf numFmtId="0" fontId="2" fillId="5" borderId="3" xfId="0" applyFont="1" applyFill="1" applyBorder="1" applyAlignment="1">
      <alignment horizontal="left"/>
    </xf>
    <xf numFmtId="0" fontId="2" fillId="5" borderId="3" xfId="0" applyFont="1" applyFill="1" applyBorder="1"/>
    <xf numFmtId="164" fontId="2" fillId="5" borderId="3" xfId="0" applyNumberFormat="1" applyFont="1" applyFill="1" applyBorder="1" applyAlignment="1">
      <alignment horizontal="center"/>
    </xf>
    <xf numFmtId="164" fontId="2" fillId="5" borderId="0" xfId="0" applyNumberFormat="1" applyFont="1" applyFill="1" applyAlignment="1">
      <alignment horizontal="center"/>
    </xf>
    <xf numFmtId="0" fontId="2" fillId="5" borderId="1" xfId="0" applyFont="1" applyFill="1" applyBorder="1" applyAlignment="1">
      <alignment horizontal="left"/>
    </xf>
    <xf numFmtId="0" fontId="2" fillId="5" borderId="1" xfId="0" applyFont="1" applyFill="1" applyBorder="1"/>
    <xf numFmtId="164" fontId="2" fillId="5" borderId="1" xfId="0" applyNumberFormat="1" applyFont="1" applyFill="1" applyBorder="1" applyAlignment="1">
      <alignment horizontal="center"/>
    </xf>
    <xf numFmtId="39" fontId="1" fillId="5" borderId="0" xfId="0" applyNumberFormat="1" applyFont="1" applyFill="1" applyAlignment="1">
      <alignment horizontal="center"/>
    </xf>
    <xf numFmtId="39" fontId="1" fillId="5" borderId="1" xfId="0" applyNumberFormat="1" applyFont="1" applyFill="1" applyBorder="1" applyAlignment="1">
      <alignment horizontal="center"/>
    </xf>
    <xf numFmtId="6" fontId="1" fillId="5" borderId="0" xfId="0" applyNumberFormat="1" applyFont="1" applyFill="1" applyAlignment="1">
      <alignment horizontal="center"/>
    </xf>
    <xf numFmtId="6" fontId="1" fillId="5" borderId="1" xfId="0" applyNumberFormat="1" applyFont="1" applyFill="1" applyBorder="1" applyAlignment="1">
      <alignment horizontal="center"/>
    </xf>
    <xf numFmtId="0" fontId="48" fillId="5" borderId="3" xfId="0" applyFont="1" applyFill="1" applyBorder="1"/>
    <xf numFmtId="0" fontId="48" fillId="5" borderId="0" xfId="0" applyFont="1" applyFill="1" applyAlignment="1">
      <alignment horizontal="left"/>
    </xf>
    <xf numFmtId="0" fontId="87" fillId="5" borderId="1" xfId="0" applyFont="1" applyFill="1" applyBorder="1"/>
    <xf numFmtId="0" fontId="30" fillId="5" borderId="0" xfId="0" applyFont="1" applyFill="1" applyAlignment="1">
      <alignment vertical="center"/>
    </xf>
    <xf numFmtId="164" fontId="1" fillId="5" borderId="0" xfId="10" applyNumberFormat="1" applyFont="1" applyFill="1" applyBorder="1" applyAlignment="1">
      <alignment vertical="center"/>
    </xf>
    <xf numFmtId="6" fontId="1" fillId="5" borderId="0" xfId="0" applyNumberFormat="1" applyFont="1" applyFill="1" applyAlignment="1">
      <alignment vertical="center"/>
    </xf>
    <xf numFmtId="0" fontId="29" fillId="0" borderId="0" xfId="0" applyFont="1" applyAlignment="1">
      <alignment horizontal="center"/>
    </xf>
    <xf numFmtId="0" fontId="3" fillId="0" borderId="0" xfId="0" quotePrefix="1" applyFont="1"/>
    <xf numFmtId="0" fontId="19" fillId="0" borderId="0" xfId="0" applyFont="1"/>
    <xf numFmtId="0" fontId="88" fillId="0" borderId="0" xfId="0" applyFont="1"/>
    <xf numFmtId="0" fontId="81" fillId="5" borderId="0" xfId="0" applyFont="1" applyFill="1"/>
    <xf numFmtId="0" fontId="19" fillId="5" borderId="0" xfId="0" applyFont="1" applyFill="1"/>
    <xf numFmtId="0" fontId="0" fillId="5" borderId="0" xfId="0" applyFill="1" applyAlignment="1">
      <alignment horizontal="center"/>
    </xf>
    <xf numFmtId="165" fontId="13" fillId="5" borderId="0" xfId="0" applyNumberFormat="1" applyFont="1" applyFill="1"/>
    <xf numFmtId="0" fontId="33" fillId="5" borderId="0" xfId="0" applyFont="1" applyFill="1"/>
    <xf numFmtId="164" fontId="2" fillId="5" borderId="0" xfId="10" applyNumberFormat="1" applyFont="1" applyFill="1" applyBorder="1" applyAlignment="1" applyProtection="1">
      <alignment horizontal="center"/>
    </xf>
    <xf numFmtId="0" fontId="2" fillId="5" borderId="0" xfId="0" applyFont="1" applyFill="1" applyAlignment="1">
      <alignment horizontal="center"/>
    </xf>
    <xf numFmtId="0" fontId="29" fillId="5" borderId="0" xfId="0" applyFont="1" applyFill="1" applyAlignment="1">
      <alignment horizontal="left"/>
    </xf>
    <xf numFmtId="0" fontId="13" fillId="0" borderId="1" xfId="0" applyFont="1" applyBorder="1"/>
    <xf numFmtId="6" fontId="13" fillId="0" borderId="0" xfId="0" applyNumberFormat="1" applyFont="1"/>
    <xf numFmtId="0" fontId="89" fillId="5" borderId="0" xfId="0" applyFont="1" applyFill="1"/>
    <xf numFmtId="0" fontId="2" fillId="5" borderId="0" xfId="0" applyFont="1" applyFill="1" applyAlignment="1">
      <alignment horizontal="left" indent="1"/>
    </xf>
    <xf numFmtId="0" fontId="13" fillId="0" borderId="0" xfId="0" quotePrefix="1" applyFont="1"/>
    <xf numFmtId="6" fontId="5" fillId="0" borderId="0" xfId="0" applyNumberFormat="1" applyFont="1"/>
    <xf numFmtId="6" fontId="10" fillId="0" borderId="0" xfId="0" applyNumberFormat="1" applyFont="1"/>
    <xf numFmtId="6" fontId="13" fillId="3" borderId="10" xfId="0" applyNumberFormat="1" applyFont="1" applyFill="1" applyBorder="1" applyProtection="1">
      <protection locked="0"/>
    </xf>
    <xf numFmtId="6" fontId="13" fillId="0" borderId="2" xfId="0" applyNumberFormat="1" applyFont="1" applyBorder="1"/>
    <xf numFmtId="1" fontId="13" fillId="3" borderId="11" xfId="0" applyNumberFormat="1" applyFont="1" applyFill="1" applyBorder="1" applyAlignment="1" applyProtection="1">
      <alignment horizontal="center"/>
      <protection locked="0"/>
    </xf>
    <xf numFmtId="10" fontId="13" fillId="3" borderId="2" xfId="0" applyNumberFormat="1" applyFont="1" applyFill="1" applyBorder="1" applyAlignment="1" applyProtection="1">
      <alignment horizontal="center"/>
      <protection locked="0"/>
    </xf>
    <xf numFmtId="0" fontId="13" fillId="3" borderId="1" xfId="0" applyFont="1" applyFill="1" applyBorder="1" applyProtection="1">
      <protection locked="0"/>
    </xf>
    <xf numFmtId="0" fontId="13" fillId="3" borderId="10" xfId="0" applyFont="1" applyFill="1" applyBorder="1" applyProtection="1">
      <protection locked="0"/>
    </xf>
    <xf numFmtId="6" fontId="50" fillId="0" borderId="0" xfId="0" applyNumberFormat="1" applyFont="1"/>
    <xf numFmtId="6" fontId="13" fillId="0" borderId="0" xfId="0" applyNumberFormat="1" applyFont="1" applyAlignment="1">
      <alignment horizontal="center"/>
    </xf>
    <xf numFmtId="10" fontId="13" fillId="0" borderId="0" xfId="0" applyNumberFormat="1" applyFont="1" applyAlignment="1">
      <alignment horizontal="center"/>
    </xf>
    <xf numFmtId="0" fontId="19" fillId="0" borderId="0" xfId="0" applyFont="1" applyAlignment="1">
      <alignment wrapText="1"/>
    </xf>
    <xf numFmtId="0" fontId="13" fillId="0" borderId="3" xfId="0" applyFont="1" applyBorder="1"/>
    <xf numFmtId="0" fontId="13" fillId="3" borderId="12" xfId="0" applyFont="1" applyFill="1" applyBorder="1" applyProtection="1">
      <protection locked="0"/>
    </xf>
    <xf numFmtId="10" fontId="3" fillId="0" borderId="0" xfId="0" applyNumberFormat="1" applyFont="1" applyAlignment="1">
      <alignment horizontal="center"/>
    </xf>
    <xf numFmtId="10" fontId="0" fillId="0" borderId="0" xfId="0" applyNumberFormat="1" applyAlignment="1">
      <alignment horizontal="center"/>
    </xf>
    <xf numFmtId="0" fontId="43" fillId="0" borderId="0" xfId="0" applyFont="1"/>
    <xf numFmtId="0" fontId="9" fillId="0" borderId="0" xfId="0" applyFont="1"/>
    <xf numFmtId="0" fontId="10" fillId="0" borderId="0" xfId="0" applyFont="1" applyAlignment="1">
      <alignment horizontal="left"/>
    </xf>
    <xf numFmtId="0" fontId="43" fillId="3" borderId="1" xfId="0" applyFont="1" applyFill="1" applyBorder="1" applyProtection="1">
      <protection locked="0"/>
    </xf>
    <xf numFmtId="0" fontId="43" fillId="0" borderId="3" xfId="0" applyFont="1" applyBorder="1"/>
    <xf numFmtId="0" fontId="13" fillId="5" borderId="0" xfId="0" applyFont="1" applyFill="1" applyAlignment="1">
      <alignment horizontal="center"/>
    </xf>
    <xf numFmtId="0" fontId="45" fillId="5" borderId="0" xfId="0" applyFont="1" applyFill="1" applyAlignment="1">
      <alignment vertical="center"/>
    </xf>
    <xf numFmtId="37" fontId="13" fillId="0" borderId="0" xfId="0" applyNumberFormat="1" applyFont="1" applyAlignment="1">
      <alignment horizontal="left" indent="1"/>
    </xf>
    <xf numFmtId="37" fontId="19" fillId="0" borderId="0" xfId="0" applyNumberFormat="1" applyFont="1" applyAlignment="1">
      <alignment horizontal="left"/>
    </xf>
    <xf numFmtId="37" fontId="19" fillId="0" borderId="0" xfId="0" applyNumberFormat="1" applyFont="1" applyAlignment="1">
      <alignment horizontal="centerContinuous"/>
    </xf>
    <xf numFmtId="37" fontId="19" fillId="0" borderId="10" xfId="0" applyNumberFormat="1" applyFont="1" applyBorder="1" applyAlignment="1">
      <alignment horizontal="left"/>
    </xf>
    <xf numFmtId="37" fontId="19" fillId="0" borderId="10" xfId="0" applyNumberFormat="1" applyFont="1" applyBorder="1" applyAlignment="1">
      <alignment horizontal="center"/>
    </xf>
    <xf numFmtId="37" fontId="45" fillId="0" borderId="0" xfId="0" applyNumberFormat="1" applyFont="1" applyAlignment="1">
      <alignment horizontal="center"/>
    </xf>
    <xf numFmtId="37" fontId="13" fillId="0" borderId="0" xfId="0" applyNumberFormat="1" applyFont="1" applyAlignment="1">
      <alignment horizontal="center"/>
    </xf>
    <xf numFmtId="37" fontId="13" fillId="0" borderId="0" xfId="0" applyNumberFormat="1" applyFont="1"/>
    <xf numFmtId="37" fontId="19" fillId="0" borderId="0" xfId="0" applyNumberFormat="1" applyFont="1" applyAlignment="1">
      <alignment horizontal="center"/>
    </xf>
    <xf numFmtId="37" fontId="38" fillId="0" borderId="0" xfId="0" applyNumberFormat="1" applyFont="1" applyAlignment="1">
      <alignment horizontal="center"/>
    </xf>
    <xf numFmtId="165" fontId="13" fillId="5" borderId="4" xfId="0" applyNumberFormat="1" applyFont="1" applyFill="1" applyBorder="1" applyAlignment="1">
      <alignment horizontal="right"/>
    </xf>
    <xf numFmtId="165" fontId="13" fillId="5" borderId="0" xfId="0" applyNumberFormat="1" applyFont="1" applyFill="1" applyAlignment="1">
      <alignment horizontal="right"/>
    </xf>
    <xf numFmtId="165" fontId="13" fillId="0" borderId="4" xfId="0" applyNumberFormat="1" applyFont="1" applyBorder="1" applyAlignment="1">
      <alignment horizontal="right" vertical="center"/>
    </xf>
    <xf numFmtId="37" fontId="19" fillId="0" borderId="10" xfId="0" applyNumberFormat="1" applyFont="1" applyBorder="1" applyAlignment="1">
      <alignment horizontal="centerContinuous"/>
    </xf>
    <xf numFmtId="165" fontId="19" fillId="0" borderId="2" xfId="0" applyNumberFormat="1" applyFont="1" applyBorder="1" applyAlignment="1">
      <alignment horizontal="right"/>
    </xf>
    <xf numFmtId="37" fontId="38" fillId="0" borderId="0" xfId="0" applyNumberFormat="1" applyFont="1" applyAlignment="1">
      <alignment horizontal="left"/>
    </xf>
    <xf numFmtId="37" fontId="51" fillId="0" borderId="0" xfId="0" applyNumberFormat="1" applyFont="1" applyAlignment="1">
      <alignment horizontal="center"/>
    </xf>
    <xf numFmtId="165" fontId="19" fillId="0" borderId="10" xfId="0" applyNumberFormat="1" applyFont="1" applyBorder="1" applyAlignment="1">
      <alignment horizontal="right"/>
    </xf>
    <xf numFmtId="37" fontId="19" fillId="5" borderId="0" xfId="0" applyNumberFormat="1" applyFont="1" applyFill="1" applyAlignment="1">
      <alignment horizontal="left"/>
    </xf>
    <xf numFmtId="37" fontId="13" fillId="5" borderId="0" xfId="0" applyNumberFormat="1" applyFont="1" applyFill="1" applyAlignment="1">
      <alignment horizontal="left"/>
    </xf>
    <xf numFmtId="165" fontId="13" fillId="3" borderId="2" xfId="0" applyNumberFormat="1" applyFont="1" applyFill="1" applyBorder="1" applyAlignment="1" applyProtection="1">
      <alignment horizontal="right"/>
      <protection locked="0"/>
    </xf>
    <xf numFmtId="165" fontId="13" fillId="3" borderId="10" xfId="0" applyNumberFormat="1" applyFont="1" applyFill="1" applyBorder="1" applyAlignment="1" applyProtection="1">
      <alignment horizontal="right"/>
      <protection locked="0"/>
    </xf>
    <xf numFmtId="0" fontId="10" fillId="5" borderId="10" xfId="0" applyFont="1" applyFill="1" applyBorder="1" applyAlignment="1">
      <alignment horizontal="left" vertical="center"/>
    </xf>
    <xf numFmtId="37" fontId="19" fillId="0" borderId="12" xfId="0" applyNumberFormat="1" applyFont="1" applyBorder="1" applyAlignment="1">
      <alignment horizontal="centerContinuous"/>
    </xf>
    <xf numFmtId="0" fontId="31" fillId="5" borderId="0" xfId="0" applyFont="1" applyFill="1" applyAlignment="1">
      <alignment vertical="center"/>
    </xf>
    <xf numFmtId="0" fontId="2" fillId="0" borderId="0" xfId="0" applyFont="1" applyAlignment="1">
      <alignment horizontal="right" vertical="center"/>
    </xf>
    <xf numFmtId="6" fontId="13" fillId="5" borderId="0" xfId="0" applyNumberFormat="1" applyFont="1" applyFill="1"/>
    <xf numFmtId="165" fontId="13" fillId="5" borderId="3" xfId="0" quotePrefix="1" applyNumberFormat="1" applyFont="1" applyFill="1" applyBorder="1"/>
    <xf numFmtId="165" fontId="13" fillId="3" borderId="3" xfId="0" applyNumberFormat="1" applyFont="1" applyFill="1" applyBorder="1" applyProtection="1">
      <protection locked="0"/>
    </xf>
    <xf numFmtId="0" fontId="86" fillId="0" borderId="0" xfId="0" applyFont="1"/>
    <xf numFmtId="0" fontId="86" fillId="0" borderId="0" xfId="0" applyFont="1" applyProtection="1">
      <protection hidden="1"/>
    </xf>
    <xf numFmtId="0" fontId="19" fillId="0" borderId="0" xfId="0" applyFont="1" applyAlignment="1">
      <alignment horizontal="center"/>
    </xf>
    <xf numFmtId="0" fontId="86" fillId="0" borderId="0" xfId="0" applyFont="1" applyAlignment="1">
      <alignment horizontal="center" vertical="top"/>
    </xf>
    <xf numFmtId="0" fontId="13" fillId="0" borderId="1" xfId="0" applyFont="1" applyBorder="1" applyAlignment="1">
      <alignment horizontal="center"/>
    </xf>
    <xf numFmtId="0" fontId="19" fillId="0" borderId="0" xfId="0" applyFont="1" applyAlignment="1">
      <alignment vertical="top" wrapText="1"/>
    </xf>
    <xf numFmtId="6" fontId="13" fillId="0" borderId="3" xfId="0" applyNumberFormat="1" applyFont="1" applyBorder="1"/>
    <xf numFmtId="0" fontId="90" fillId="0" borderId="0" xfId="0" applyFont="1"/>
    <xf numFmtId="3" fontId="13" fillId="0" borderId="3" xfId="1" applyNumberFormat="1" applyFont="1" applyBorder="1" applyAlignment="1">
      <alignment horizontal="center"/>
    </xf>
    <xf numFmtId="0" fontId="13" fillId="0" borderId="1" xfId="0" applyFont="1" applyBorder="1" applyAlignment="1">
      <alignment horizontal="right"/>
    </xf>
    <xf numFmtId="0" fontId="19" fillId="0" borderId="0" xfId="0" applyFont="1" applyAlignment="1">
      <alignment horizontal="left"/>
    </xf>
    <xf numFmtId="3" fontId="19" fillId="0" borderId="0" xfId="1" applyNumberFormat="1" applyFont="1" applyBorder="1" applyAlignment="1" applyProtection="1">
      <alignment horizontal="center"/>
    </xf>
    <xf numFmtId="170" fontId="32" fillId="5" borderId="0" xfId="1" applyNumberFormat="1" applyFont="1" applyFill="1" applyAlignment="1"/>
    <xf numFmtId="9" fontId="13" fillId="0" borderId="0" xfId="0" applyNumberFormat="1" applyFont="1" applyAlignment="1">
      <alignment horizontal="center"/>
    </xf>
    <xf numFmtId="0" fontId="13" fillId="5" borderId="1" xfId="0" applyFont="1" applyFill="1" applyBorder="1" applyAlignment="1">
      <alignment horizontal="center"/>
    </xf>
    <xf numFmtId="0" fontId="13" fillId="0" borderId="0" xfId="0" applyFont="1" applyAlignment="1">
      <alignment horizontal="left" indent="2"/>
    </xf>
    <xf numFmtId="0" fontId="13" fillId="0" borderId="1" xfId="0" applyFont="1" applyBorder="1" applyAlignment="1">
      <alignment horizontal="left" indent="2"/>
    </xf>
    <xf numFmtId="0" fontId="91" fillId="0" borderId="0" xfId="0" applyFont="1"/>
    <xf numFmtId="165" fontId="13" fillId="3" borderId="12" xfId="0" applyNumberFormat="1" applyFont="1" applyFill="1" applyBorder="1" applyAlignment="1" applyProtection="1">
      <alignment horizontal="right"/>
      <protection locked="0"/>
    </xf>
    <xf numFmtId="0" fontId="19" fillId="0" borderId="10" xfId="0" applyFont="1" applyBorder="1" applyAlignment="1">
      <alignment horizontal="center"/>
    </xf>
    <xf numFmtId="0" fontId="19" fillId="0" borderId="3" xfId="0" applyFont="1" applyBorder="1" applyAlignment="1">
      <alignment horizontal="center"/>
    </xf>
    <xf numFmtId="0" fontId="13" fillId="0" borderId="13" xfId="0" applyFont="1" applyBorder="1" applyAlignment="1">
      <alignment horizontal="left"/>
    </xf>
    <xf numFmtId="165" fontId="13" fillId="3" borderId="7" xfId="0" applyNumberFormat="1" applyFont="1" applyFill="1" applyBorder="1" applyAlignment="1" applyProtection="1">
      <alignment horizontal="center" vertical="center"/>
      <protection locked="0"/>
    </xf>
    <xf numFmtId="165" fontId="13" fillId="0" borderId="8" xfId="0" applyNumberFormat="1" applyFont="1" applyBorder="1" applyAlignment="1">
      <alignment horizontal="center" vertical="center"/>
    </xf>
    <xf numFmtId="164" fontId="13" fillId="0" borderId="0" xfId="0" applyNumberFormat="1" applyFont="1"/>
    <xf numFmtId="164" fontId="13" fillId="0" borderId="3" xfId="0" applyNumberFormat="1" applyFont="1" applyBorder="1" applyAlignment="1">
      <alignment horizontal="center" vertical="center"/>
    </xf>
    <xf numFmtId="0" fontId="13" fillId="0" borderId="12" xfId="0" applyFont="1" applyBorder="1" applyAlignment="1">
      <alignment horizontal="left"/>
    </xf>
    <xf numFmtId="165" fontId="13" fillId="3" borderId="2" xfId="0" applyNumberFormat="1" applyFont="1" applyFill="1" applyBorder="1" applyAlignment="1" applyProtection="1">
      <alignment horizontal="center" vertical="center"/>
      <protection locked="0"/>
    </xf>
    <xf numFmtId="164" fontId="13" fillId="0" borderId="0" xfId="0" applyNumberFormat="1" applyFont="1" applyAlignment="1">
      <alignment horizontal="center" vertical="center"/>
    </xf>
    <xf numFmtId="0" fontId="13" fillId="5" borderId="0" xfId="0" applyFont="1" applyFill="1" applyProtection="1">
      <protection hidden="1"/>
    </xf>
    <xf numFmtId="164" fontId="13" fillId="0" borderId="0" xfId="0" applyNumberFormat="1" applyFont="1" applyAlignment="1">
      <alignment horizontal="left" indent="1"/>
    </xf>
    <xf numFmtId="164" fontId="13" fillId="5" borderId="0" xfId="0" applyNumberFormat="1" applyFont="1" applyFill="1" applyAlignment="1">
      <alignment horizontal="center" vertical="center"/>
    </xf>
    <xf numFmtId="0" fontId="13" fillId="3" borderId="12" xfId="0" applyFont="1" applyFill="1" applyBorder="1" applyAlignment="1" applyProtection="1">
      <alignment horizontal="left"/>
      <protection locked="0"/>
    </xf>
    <xf numFmtId="165" fontId="13" fillId="3" borderId="6" xfId="0" applyNumberFormat="1" applyFont="1" applyFill="1" applyBorder="1" applyAlignment="1" applyProtection="1">
      <alignment horizontal="center" vertical="center"/>
      <protection locked="0"/>
    </xf>
    <xf numFmtId="164" fontId="13" fillId="0" borderId="14" xfId="0" applyNumberFormat="1" applyFont="1" applyBorder="1" applyAlignment="1">
      <alignment horizontal="center" vertical="center"/>
    </xf>
    <xf numFmtId="0" fontId="19" fillId="0" borderId="15" xfId="0" applyFont="1" applyBorder="1" applyAlignment="1">
      <alignment horizontal="right"/>
    </xf>
    <xf numFmtId="165" fontId="19" fillId="0" borderId="16" xfId="0" applyNumberFormat="1" applyFont="1" applyBorder="1" applyAlignment="1">
      <alignment horizontal="center" vertical="center"/>
    </xf>
    <xf numFmtId="165" fontId="19" fillId="0" borderId="17" xfId="0" applyNumberFormat="1" applyFont="1" applyBorder="1" applyAlignment="1">
      <alignment horizontal="center" vertical="center"/>
    </xf>
    <xf numFmtId="164" fontId="19" fillId="0" borderId="0" xfId="0" applyNumberFormat="1" applyFont="1" applyAlignment="1">
      <alignment horizontal="center" vertical="center"/>
    </xf>
    <xf numFmtId="165" fontId="13" fillId="0" borderId="1" xfId="0" applyNumberFormat="1" applyFont="1" applyBorder="1" applyAlignment="1">
      <alignment horizontal="center" vertical="center"/>
    </xf>
    <xf numFmtId="0" fontId="13" fillId="0" borderId="13" xfId="0" applyFont="1" applyBorder="1"/>
    <xf numFmtId="0" fontId="13" fillId="0" borderId="12" xfId="0" applyFont="1" applyBorder="1"/>
    <xf numFmtId="0" fontId="19" fillId="0" borderId="14" xfId="0" applyFont="1" applyBorder="1" applyAlignment="1">
      <alignment horizontal="right"/>
    </xf>
    <xf numFmtId="165" fontId="19" fillId="0" borderId="14" xfId="0" applyNumberFormat="1" applyFont="1" applyBorder="1" applyAlignment="1">
      <alignment horizontal="center" vertical="center"/>
    </xf>
    <xf numFmtId="164" fontId="19" fillId="0" borderId="14" xfId="0" applyNumberFormat="1" applyFont="1" applyBorder="1" applyAlignment="1">
      <alignment horizontal="center" vertical="center"/>
    </xf>
    <xf numFmtId="167" fontId="13" fillId="0" borderId="0" xfId="0" applyNumberFormat="1" applyFont="1" applyAlignment="1">
      <alignment horizontal="center"/>
    </xf>
    <xf numFmtId="167" fontId="13" fillId="0" borderId="0" xfId="0" applyNumberFormat="1" applyFont="1" applyAlignment="1">
      <alignment horizontal="center" vertical="top"/>
    </xf>
    <xf numFmtId="6" fontId="13" fillId="0" borderId="0" xfId="0" applyNumberFormat="1" applyFont="1" applyProtection="1">
      <protection hidden="1"/>
    </xf>
    <xf numFmtId="0" fontId="3" fillId="0" borderId="0" xfId="0" applyFont="1" applyAlignment="1">
      <alignment vertical="center"/>
    </xf>
    <xf numFmtId="165" fontId="10" fillId="0" borderId="18" xfId="0" applyNumberFormat="1" applyFont="1" applyBorder="1" applyAlignment="1">
      <alignment horizontal="center" vertical="center"/>
    </xf>
    <xf numFmtId="0" fontId="10" fillId="0" borderId="0" xfId="0" applyFont="1" applyAlignment="1">
      <alignment vertical="center"/>
    </xf>
    <xf numFmtId="164" fontId="10" fillId="0" borderId="18" xfId="0" applyNumberFormat="1" applyFont="1" applyBorder="1" applyAlignment="1">
      <alignment horizontal="center" vertical="center"/>
    </xf>
    <xf numFmtId="165" fontId="83" fillId="5" borderId="0" xfId="0" applyNumberFormat="1" applyFont="1" applyFill="1" applyAlignment="1">
      <alignment horizontal="center" vertical="center" wrapText="1"/>
    </xf>
    <xf numFmtId="165" fontId="83" fillId="5" borderId="1" xfId="0" applyNumberFormat="1" applyFont="1" applyFill="1" applyBorder="1" applyAlignment="1">
      <alignment horizontal="center" vertical="center" wrapText="1"/>
    </xf>
    <xf numFmtId="6" fontId="1" fillId="5" borderId="3" xfId="0" applyNumberFormat="1" applyFont="1" applyFill="1" applyBorder="1" applyAlignment="1">
      <alignment horizontal="center"/>
    </xf>
    <xf numFmtId="6" fontId="2" fillId="5" borderId="0" xfId="0" applyNumberFormat="1" applyFont="1" applyFill="1" applyAlignment="1">
      <alignment horizontal="center"/>
    </xf>
    <xf numFmtId="165" fontId="19" fillId="0" borderId="0" xfId="0" applyNumberFormat="1" applyFont="1"/>
    <xf numFmtId="0" fontId="34" fillId="0" borderId="0" xfId="0" applyFont="1" applyAlignment="1">
      <alignment horizontal="center"/>
    </xf>
    <xf numFmtId="165" fontId="19" fillId="0" borderId="0" xfId="0" applyNumberFormat="1" applyFont="1" applyAlignment="1">
      <alignment horizontal="center"/>
    </xf>
    <xf numFmtId="0" fontId="86" fillId="5" borderId="0" xfId="0" applyFont="1" applyFill="1"/>
    <xf numFmtId="0" fontId="13" fillId="0" borderId="0" xfId="0" applyFont="1" applyAlignment="1">
      <alignment horizontal="left"/>
    </xf>
    <xf numFmtId="165" fontId="13" fillId="5" borderId="0" xfId="0" applyNumberFormat="1" applyFont="1" applyFill="1" applyProtection="1">
      <protection locked="0"/>
    </xf>
    <xf numFmtId="0" fontId="92" fillId="0" borderId="0" xfId="0" applyFont="1"/>
    <xf numFmtId="0" fontId="92" fillId="0" borderId="0" xfId="0" quotePrefix="1" applyFont="1"/>
    <xf numFmtId="0" fontId="33" fillId="0" borderId="1" xfId="0" applyFont="1" applyBorder="1" applyAlignment="1">
      <alignment horizontal="center" wrapText="1"/>
    </xf>
    <xf numFmtId="0" fontId="36" fillId="5" borderId="0" xfId="0" applyFont="1" applyFill="1"/>
    <xf numFmtId="0" fontId="23" fillId="5" borderId="0" xfId="0" applyFont="1" applyFill="1"/>
    <xf numFmtId="0" fontId="29" fillId="0" borderId="1" xfId="0" applyFont="1" applyBorder="1" applyAlignment="1">
      <alignment horizontal="center"/>
    </xf>
    <xf numFmtId="0" fontId="13" fillId="5" borderId="0" xfId="0" applyFont="1" applyFill="1" applyAlignment="1">
      <alignment horizontal="center" vertical="top"/>
    </xf>
    <xf numFmtId="164" fontId="13" fillId="5" borderId="0" xfId="0" applyNumberFormat="1" applyFont="1" applyFill="1"/>
    <xf numFmtId="0" fontId="10" fillId="5" borderId="0" xfId="0" applyFont="1" applyFill="1"/>
    <xf numFmtId="165" fontId="10" fillId="5" borderId="0" xfId="0" applyNumberFormat="1" applyFont="1" applyFill="1"/>
    <xf numFmtId="0" fontId="86" fillId="5" borderId="0" xfId="0" applyFont="1" applyFill="1" applyAlignment="1">
      <alignment horizontal="center" vertical="top"/>
    </xf>
    <xf numFmtId="0" fontId="86" fillId="5" borderId="0" xfId="0" applyFont="1" applyFill="1" applyAlignment="1">
      <alignment horizontal="center"/>
    </xf>
    <xf numFmtId="0" fontId="93" fillId="5" borderId="0" xfId="0" applyFont="1" applyFill="1"/>
    <xf numFmtId="0" fontId="2" fillId="0" borderId="0" xfId="0" applyFont="1" applyAlignment="1">
      <alignment horizontal="left" indent="6"/>
    </xf>
    <xf numFmtId="0" fontId="2" fillId="0" borderId="0" xfId="0" applyFont="1" applyAlignment="1">
      <alignment horizontal="left"/>
    </xf>
    <xf numFmtId="0" fontId="2" fillId="0" borderId="0" xfId="0" applyFont="1" applyAlignment="1">
      <alignment horizontal="center"/>
    </xf>
    <xf numFmtId="9" fontId="86" fillId="5" borderId="0" xfId="0" applyNumberFormat="1" applyFont="1" applyFill="1" applyAlignment="1">
      <alignment horizontal="center"/>
    </xf>
    <xf numFmtId="0" fontId="86" fillId="5" borderId="0" xfId="0" applyFont="1" applyFill="1" applyAlignment="1">
      <alignment vertical="top"/>
    </xf>
    <xf numFmtId="1" fontId="86" fillId="5" borderId="0" xfId="0" applyNumberFormat="1" applyFont="1" applyFill="1" applyAlignment="1">
      <alignment horizontal="center"/>
    </xf>
    <xf numFmtId="1" fontId="88" fillId="5" borderId="0" xfId="1" applyNumberFormat="1" applyFont="1" applyFill="1" applyBorder="1" applyAlignment="1">
      <alignment horizontal="center"/>
    </xf>
    <xf numFmtId="1" fontId="94" fillId="5" borderId="0" xfId="0" applyNumberFormat="1" applyFont="1" applyFill="1" applyAlignment="1">
      <alignment horizontal="center"/>
    </xf>
    <xf numFmtId="0" fontId="94" fillId="5" borderId="0" xfId="0" applyFont="1" applyFill="1" applyAlignment="1">
      <alignment horizontal="center"/>
    </xf>
    <xf numFmtId="0" fontId="29" fillId="5" borderId="0" xfId="0" applyFont="1" applyFill="1" applyAlignment="1">
      <alignment horizontal="right" indent="1"/>
    </xf>
    <xf numFmtId="0" fontId="19" fillId="5" borderId="0" xfId="0" applyFont="1" applyFill="1" applyAlignment="1">
      <alignment horizontal="left"/>
    </xf>
    <xf numFmtId="0" fontId="19" fillId="5" borderId="0" xfId="0" applyFont="1" applyFill="1" applyAlignment="1">
      <alignment horizontal="center"/>
    </xf>
    <xf numFmtId="6" fontId="19" fillId="5" borderId="0" xfId="0" applyNumberFormat="1" applyFont="1" applyFill="1" applyAlignment="1">
      <alignment horizontal="center"/>
    </xf>
    <xf numFmtId="164" fontId="19" fillId="5" borderId="0" xfId="0" applyNumberFormat="1" applyFont="1" applyFill="1" applyAlignment="1">
      <alignment horizontal="center"/>
    </xf>
    <xf numFmtId="0" fontId="39" fillId="2" borderId="0" xfId="0" applyFont="1" applyFill="1"/>
    <xf numFmtId="0" fontId="29" fillId="0" borderId="1" xfId="0" applyFont="1" applyBorder="1" applyAlignment="1">
      <alignment horizontal="center" wrapText="1"/>
    </xf>
    <xf numFmtId="164" fontId="43" fillId="2" borderId="0" xfId="10" applyNumberFormat="1" applyFont="1" applyFill="1" applyBorder="1" applyAlignment="1">
      <alignment horizontal="center"/>
    </xf>
    <xf numFmtId="6" fontId="19" fillId="2" borderId="0" xfId="0" applyNumberFormat="1" applyFont="1" applyFill="1"/>
    <xf numFmtId="0" fontId="43" fillId="2" borderId="0" xfId="0" applyFont="1" applyFill="1"/>
    <xf numFmtId="164" fontId="19" fillId="2" borderId="0" xfId="10" applyNumberFormat="1" applyFont="1" applyFill="1" applyBorder="1" applyAlignment="1">
      <alignment horizontal="center"/>
    </xf>
    <xf numFmtId="0" fontId="0" fillId="0" borderId="3" xfId="0" applyBorder="1"/>
    <xf numFmtId="165" fontId="13" fillId="0" borderId="3" xfId="0" applyNumberFormat="1" applyFont="1" applyBorder="1"/>
    <xf numFmtId="165" fontId="13" fillId="0" borderId="0" xfId="0" applyNumberFormat="1" applyFont="1"/>
    <xf numFmtId="165" fontId="13" fillId="0" borderId="1" xfId="0" applyNumberFormat="1" applyFont="1" applyBorder="1"/>
    <xf numFmtId="164" fontId="43" fillId="2" borderId="2" xfId="10" applyNumberFormat="1" applyFont="1" applyFill="1" applyBorder="1" applyAlignment="1">
      <alignment horizontal="center"/>
    </xf>
    <xf numFmtId="0" fontId="0" fillId="0" borderId="3" xfId="0" applyBorder="1" applyAlignment="1">
      <alignment horizontal="center"/>
    </xf>
    <xf numFmtId="165" fontId="13" fillId="3" borderId="11" xfId="0" applyNumberFormat="1" applyFont="1" applyFill="1" applyBorder="1" applyAlignment="1" applyProtection="1">
      <alignment horizontal="center" vertical="center"/>
      <protection locked="0"/>
    </xf>
    <xf numFmtId="0" fontId="13" fillId="0" borderId="3" xfId="0" applyFont="1" applyBorder="1" applyAlignment="1">
      <alignment vertical="center"/>
    </xf>
    <xf numFmtId="0" fontId="13" fillId="0" borderId="0" xfId="0" applyFont="1" applyAlignment="1">
      <alignment vertical="center"/>
    </xf>
    <xf numFmtId="165" fontId="13" fillId="3" borderId="1" xfId="0" applyNumberFormat="1" applyFont="1" applyFill="1" applyBorder="1" applyAlignment="1" applyProtection="1">
      <alignment horizontal="left" vertical="center"/>
      <protection locked="0"/>
    </xf>
    <xf numFmtId="165" fontId="34" fillId="0" borderId="4" xfId="0" applyNumberFormat="1" applyFont="1" applyBorder="1" applyAlignment="1">
      <alignment horizontal="right"/>
    </xf>
    <xf numFmtId="0" fontId="34" fillId="0" borderId="0" xfId="0" applyFont="1"/>
    <xf numFmtId="165" fontId="54" fillId="0" borderId="0" xfId="0" applyNumberFormat="1" applyFont="1" applyAlignment="1">
      <alignment horizontal="center"/>
    </xf>
    <xf numFmtId="37" fontId="54" fillId="0" borderId="0" xfId="0" applyNumberFormat="1" applyFont="1" applyAlignment="1">
      <alignment horizontal="left" indent="1"/>
    </xf>
    <xf numFmtId="0" fontId="83" fillId="5" borderId="0" xfId="0" applyFont="1" applyFill="1" applyAlignment="1">
      <alignment horizontal="left" vertical="center" wrapText="1" readingOrder="1"/>
    </xf>
    <xf numFmtId="0" fontId="83" fillId="5" borderId="1" xfId="0" applyFont="1" applyFill="1" applyBorder="1" applyAlignment="1">
      <alignment horizontal="left" vertical="center" wrapText="1" indent="1" readingOrder="1"/>
    </xf>
    <xf numFmtId="165" fontId="83" fillId="5" borderId="10" xfId="0" applyNumberFormat="1" applyFont="1" applyFill="1" applyBorder="1" applyAlignment="1">
      <alignment horizontal="center" vertical="center" wrapText="1"/>
    </xf>
    <xf numFmtId="0" fontId="55" fillId="5" borderId="1" xfId="0" applyFont="1" applyFill="1" applyBorder="1"/>
    <xf numFmtId="0" fontId="13" fillId="5" borderId="0" xfId="0" applyFont="1" applyFill="1" applyAlignment="1">
      <alignment readingOrder="1"/>
    </xf>
    <xf numFmtId="0" fontId="13" fillId="0" borderId="0" xfId="0" applyFont="1" applyAlignment="1">
      <alignment readingOrder="1"/>
    </xf>
    <xf numFmtId="164" fontId="83" fillId="5" borderId="13" xfId="0" applyNumberFormat="1" applyFont="1" applyFill="1" applyBorder="1" applyAlignment="1">
      <alignment horizontal="center" vertical="center" wrapText="1"/>
    </xf>
    <xf numFmtId="0" fontId="91" fillId="7" borderId="3" xfId="0" applyFont="1" applyFill="1" applyBorder="1" applyAlignment="1">
      <alignment horizontal="center"/>
    </xf>
    <xf numFmtId="0" fontId="91" fillId="7" borderId="8" xfId="0" applyFont="1" applyFill="1" applyBorder="1" applyAlignment="1">
      <alignment horizontal="center"/>
    </xf>
    <xf numFmtId="0" fontId="91" fillId="7" borderId="5" xfId="0" applyFont="1" applyFill="1" applyBorder="1" applyAlignment="1">
      <alignment horizontal="center"/>
    </xf>
    <xf numFmtId="0" fontId="91" fillId="7" borderId="9" xfId="0" applyFont="1" applyFill="1" applyBorder="1" applyAlignment="1">
      <alignment horizontal="center"/>
    </xf>
    <xf numFmtId="0" fontId="91" fillId="7" borderId="1" xfId="0" applyFont="1" applyFill="1" applyBorder="1" applyAlignment="1">
      <alignment horizontal="center"/>
    </xf>
    <xf numFmtId="0" fontId="91" fillId="7" borderId="7" xfId="0" applyFont="1" applyFill="1" applyBorder="1" applyAlignment="1">
      <alignment horizontal="center"/>
    </xf>
    <xf numFmtId="0" fontId="91" fillId="7" borderId="4" xfId="0" applyFont="1" applyFill="1" applyBorder="1" applyAlignment="1">
      <alignment horizontal="center"/>
    </xf>
    <xf numFmtId="0" fontId="91" fillId="7" borderId="6" xfId="0" applyFont="1" applyFill="1" applyBorder="1" applyAlignment="1">
      <alignment horizontal="center"/>
    </xf>
    <xf numFmtId="6" fontId="13" fillId="3" borderId="2" xfId="0" applyNumberFormat="1" applyFont="1" applyFill="1" applyBorder="1" applyAlignment="1" applyProtection="1">
      <alignment horizontal="right"/>
      <protection locked="0"/>
    </xf>
    <xf numFmtId="0" fontId="91" fillId="7" borderId="7" xfId="0" applyFont="1" applyFill="1" applyBorder="1" applyAlignment="1">
      <alignment horizontal="right"/>
    </xf>
    <xf numFmtId="6" fontId="5" fillId="0" borderId="0" xfId="0" applyNumberFormat="1" applyFont="1" applyAlignment="1">
      <alignment horizontal="right"/>
    </xf>
    <xf numFmtId="0" fontId="7" fillId="0" borderId="0" xfId="0" applyFont="1" applyAlignment="1">
      <alignment horizontal="right"/>
    </xf>
    <xf numFmtId="0" fontId="0" fillId="5" borderId="1" xfId="0" applyFill="1" applyBorder="1" applyAlignment="1">
      <alignment horizontal="right"/>
    </xf>
    <xf numFmtId="6" fontId="13" fillId="3" borderId="7" xfId="0" applyNumberFormat="1" applyFont="1" applyFill="1" applyBorder="1" applyAlignment="1" applyProtection="1">
      <alignment horizontal="right"/>
      <protection locked="0"/>
    </xf>
    <xf numFmtId="6" fontId="13" fillId="3" borderId="12" xfId="0" applyNumberFormat="1" applyFont="1" applyFill="1" applyBorder="1" applyAlignment="1" applyProtection="1">
      <alignment horizontal="right"/>
      <protection locked="0"/>
    </xf>
    <xf numFmtId="6" fontId="22" fillId="0" borderId="0" xfId="0" applyNumberFormat="1" applyFont="1" applyAlignment="1">
      <alignment horizontal="right"/>
    </xf>
    <xf numFmtId="0" fontId="33" fillId="0" borderId="0" xfId="0" applyFont="1" applyAlignment="1">
      <alignment horizontal="center"/>
    </xf>
    <xf numFmtId="0" fontId="82" fillId="5" borderId="0" xfId="0" quotePrefix="1" applyFont="1" applyFill="1"/>
    <xf numFmtId="6" fontId="82" fillId="5" borderId="0" xfId="0" applyNumberFormat="1" applyFont="1" applyFill="1"/>
    <xf numFmtId="0" fontId="82" fillId="5" borderId="0" xfId="0" applyFont="1" applyFill="1" applyAlignment="1">
      <alignment vertical="center"/>
    </xf>
    <xf numFmtId="9" fontId="95" fillId="5" borderId="1" xfId="0" applyNumberFormat="1" applyFont="1" applyFill="1" applyBorder="1" applyAlignment="1">
      <alignment horizontal="center" vertical="center" wrapText="1" readingOrder="1"/>
    </xf>
    <xf numFmtId="9" fontId="95" fillId="5" borderId="10" xfId="0" applyNumberFormat="1" applyFont="1" applyFill="1" applyBorder="1" applyAlignment="1">
      <alignment horizontal="center" vertical="center" wrapText="1" readingOrder="1"/>
    </xf>
    <xf numFmtId="0" fontId="29" fillId="5" borderId="0" xfId="0" applyFont="1" applyFill="1"/>
    <xf numFmtId="5" fontId="13" fillId="0" borderId="0" xfId="0" applyNumberFormat="1" applyFont="1"/>
    <xf numFmtId="0" fontId="17" fillId="5" borderId="0" xfId="0" applyFont="1" applyFill="1" applyAlignment="1">
      <alignment horizontal="center"/>
    </xf>
    <xf numFmtId="0" fontId="7" fillId="0" borderId="1" xfId="0" applyFont="1" applyBorder="1" applyAlignment="1">
      <alignment wrapText="1"/>
    </xf>
    <xf numFmtId="0" fontId="13" fillId="7" borderId="7" xfId="0" applyFont="1" applyFill="1" applyBorder="1" applyAlignment="1">
      <alignment horizontal="right"/>
    </xf>
    <xf numFmtId="6" fontId="3" fillId="0" borderId="2" xfId="0" applyNumberFormat="1" applyFont="1" applyBorder="1" applyAlignment="1">
      <alignment horizontal="right"/>
    </xf>
    <xf numFmtId="0" fontId="96" fillId="0" borderId="0" xfId="0" applyFont="1"/>
    <xf numFmtId="0" fontId="97" fillId="0" borderId="0" xfId="0" applyFont="1"/>
    <xf numFmtId="37" fontId="2" fillId="5" borderId="0" xfId="0" applyNumberFormat="1" applyFont="1" applyFill="1" applyAlignment="1">
      <alignment horizontal="left"/>
    </xf>
    <xf numFmtId="37" fontId="13" fillId="0" borderId="20" xfId="0" applyNumberFormat="1" applyFont="1" applyBorder="1" applyAlignment="1">
      <alignment horizontal="centerContinuous"/>
    </xf>
    <xf numFmtId="37" fontId="32" fillId="0" borderId="1" xfId="0" applyNumberFormat="1" applyFont="1" applyBorder="1" applyAlignment="1">
      <alignment horizontal="center"/>
    </xf>
    <xf numFmtId="37" fontId="41" fillId="0" borderId="1" xfId="0" applyNumberFormat="1" applyFont="1" applyBorder="1" applyAlignment="1">
      <alignment horizontal="center"/>
    </xf>
    <xf numFmtId="37" fontId="32" fillId="0" borderId="13" xfId="0" applyNumberFormat="1" applyFont="1" applyBorder="1" applyAlignment="1">
      <alignment horizontal="center"/>
    </xf>
    <xf numFmtId="0" fontId="2" fillId="3" borderId="12" xfId="0" applyFont="1" applyFill="1" applyBorder="1" applyAlignment="1" applyProtection="1">
      <alignment horizontal="center" vertical="center"/>
      <protection locked="0"/>
    </xf>
    <xf numFmtId="0" fontId="19" fillId="0" borderId="3" xfId="0" applyFont="1" applyBorder="1" applyAlignment="1">
      <alignment horizontal="right"/>
    </xf>
    <xf numFmtId="0" fontId="80" fillId="5" borderId="0" xfId="5" applyFont="1" applyFill="1" applyAlignment="1">
      <alignment horizontal="left"/>
    </xf>
    <xf numFmtId="0" fontId="29" fillId="5" borderId="0" xfId="0" applyFont="1" applyFill="1" applyAlignment="1">
      <alignment horizontal="right"/>
    </xf>
    <xf numFmtId="0" fontId="13" fillId="0" borderId="10" xfId="0" applyFont="1" applyBorder="1"/>
    <xf numFmtId="0" fontId="19" fillId="0" borderId="3" xfId="0" applyFont="1" applyBorder="1"/>
    <xf numFmtId="0" fontId="19" fillId="0" borderId="1" xfId="0" applyFont="1" applyBorder="1" applyAlignment="1">
      <alignment horizontal="center"/>
    </xf>
    <xf numFmtId="0" fontId="13" fillId="0" borderId="0" xfId="0" applyFont="1" applyAlignment="1">
      <alignment horizontal="left" indent="3"/>
    </xf>
    <xf numFmtId="0" fontId="98" fillId="0" borderId="0" xfId="0" applyFont="1"/>
    <xf numFmtId="0" fontId="99" fillId="0" borderId="0" xfId="0" applyFont="1"/>
    <xf numFmtId="0" fontId="100" fillId="0" borderId="0" xfId="0" applyFont="1"/>
    <xf numFmtId="0" fontId="99" fillId="5" borderId="0" xfId="0" applyFont="1" applyFill="1"/>
    <xf numFmtId="0" fontId="99" fillId="5" borderId="0" xfId="0" applyFont="1" applyFill="1" applyAlignment="1">
      <alignment horizontal="center"/>
    </xf>
    <xf numFmtId="0" fontId="99" fillId="5" borderId="0" xfId="0" applyFont="1" applyFill="1" applyAlignment="1">
      <alignment horizontal="center" vertical="top"/>
    </xf>
    <xf numFmtId="0" fontId="98" fillId="5" borderId="0" xfId="0" applyFont="1" applyFill="1"/>
    <xf numFmtId="0" fontId="101" fillId="5" borderId="0" xfId="0" applyFont="1" applyFill="1"/>
    <xf numFmtId="0" fontId="102" fillId="5" borderId="0" xfId="0" applyFont="1" applyFill="1"/>
    <xf numFmtId="165" fontId="13" fillId="5" borderId="7" xfId="0" applyNumberFormat="1" applyFont="1" applyFill="1" applyBorder="1" applyAlignment="1">
      <alignment horizontal="center" vertical="center" wrapText="1" readingOrder="1"/>
    </xf>
    <xf numFmtId="0" fontId="83" fillId="5" borderId="10" xfId="0" applyFont="1" applyFill="1" applyBorder="1" applyAlignment="1">
      <alignment horizontal="left" vertical="center" wrapText="1" indent="1" readingOrder="1"/>
    </xf>
    <xf numFmtId="165" fontId="83" fillId="5" borderId="10" xfId="0" applyNumberFormat="1" applyFont="1" applyFill="1" applyBorder="1" applyAlignment="1">
      <alignment horizontal="center" vertical="center" wrapText="1" readingOrder="1"/>
    </xf>
    <xf numFmtId="9" fontId="84" fillId="5" borderId="6" xfId="0" applyNumberFormat="1" applyFont="1" applyFill="1" applyBorder="1" applyAlignment="1">
      <alignment horizontal="center" vertical="center" wrapText="1" readingOrder="1"/>
    </xf>
    <xf numFmtId="9" fontId="103" fillId="5" borderId="7" xfId="0" applyNumberFormat="1" applyFont="1" applyFill="1" applyBorder="1" applyAlignment="1">
      <alignment horizontal="center" vertical="center" wrapText="1" readingOrder="1"/>
    </xf>
    <xf numFmtId="2" fontId="13" fillId="5" borderId="7" xfId="0" applyNumberFormat="1" applyFont="1" applyFill="1" applyBorder="1" applyAlignment="1">
      <alignment horizontal="center" vertical="center" wrapText="1" readingOrder="1"/>
    </xf>
    <xf numFmtId="165" fontId="2" fillId="5" borderId="0" xfId="0" applyNumberFormat="1" applyFont="1" applyFill="1" applyAlignment="1">
      <alignment horizontal="center"/>
    </xf>
    <xf numFmtId="164" fontId="1" fillId="5" borderId="3" xfId="10" applyNumberFormat="1" applyFont="1" applyFill="1" applyBorder="1" applyAlignment="1">
      <alignment horizontal="center"/>
    </xf>
    <xf numFmtId="164" fontId="1" fillId="5" borderId="0" xfId="10" applyNumberFormat="1" applyFont="1" applyFill="1" applyBorder="1" applyAlignment="1">
      <alignment horizontal="center"/>
    </xf>
    <xf numFmtId="164" fontId="1" fillId="5" borderId="1" xfId="10" applyNumberFormat="1" applyFont="1" applyFill="1" applyBorder="1" applyAlignment="1">
      <alignment horizontal="center"/>
    </xf>
    <xf numFmtId="6" fontId="13" fillId="0" borderId="2" xfId="0" applyNumberFormat="1" applyFont="1" applyBorder="1" applyAlignment="1">
      <alignment horizontal="right"/>
    </xf>
    <xf numFmtId="6" fontId="10" fillId="0" borderId="0" xfId="0" applyNumberFormat="1" applyFont="1" applyAlignment="1">
      <alignment horizontal="right"/>
    </xf>
    <xf numFmtId="6" fontId="10" fillId="0" borderId="11" xfId="0" applyNumberFormat="1" applyFont="1" applyBorder="1"/>
    <xf numFmtId="6" fontId="13" fillId="0" borderId="1" xfId="0" applyNumberFormat="1" applyFont="1" applyBorder="1" applyAlignment="1">
      <alignment horizontal="center"/>
    </xf>
    <xf numFmtId="6" fontId="97" fillId="0" borderId="0" xfId="0" applyNumberFormat="1" applyFont="1"/>
    <xf numFmtId="0" fontId="87" fillId="0" borderId="0" xfId="0" applyFont="1"/>
    <xf numFmtId="0" fontId="92" fillId="5" borderId="0" xfId="0" applyFont="1" applyFill="1"/>
    <xf numFmtId="0" fontId="87" fillId="2" borderId="0" xfId="0" applyFont="1" applyFill="1"/>
    <xf numFmtId="0" fontId="13" fillId="0" borderId="0" xfId="0" applyFont="1" applyAlignment="1">
      <alignment vertical="top" wrapText="1"/>
    </xf>
    <xf numFmtId="165" fontId="2" fillId="0" borderId="0" xfId="0" applyNumberFormat="1" applyFont="1" applyAlignment="1">
      <alignment horizontal="center"/>
    </xf>
    <xf numFmtId="0" fontId="7" fillId="5" borderId="0" xfId="0" applyFont="1" applyFill="1"/>
    <xf numFmtId="165" fontId="13" fillId="8" borderId="2" xfId="0" applyNumberFormat="1" applyFont="1" applyFill="1" applyBorder="1" applyAlignment="1" applyProtection="1">
      <alignment horizontal="center"/>
      <protection locked="0"/>
    </xf>
    <xf numFmtId="0" fontId="2" fillId="5" borderId="0" xfId="0" applyFont="1" applyFill="1" applyAlignment="1">
      <alignment horizontal="right"/>
    </xf>
    <xf numFmtId="165" fontId="2" fillId="5" borderId="0" xfId="0" applyNumberFormat="1" applyFont="1" applyFill="1"/>
    <xf numFmtId="8" fontId="2" fillId="5" borderId="0" xfId="0" applyNumberFormat="1" applyFont="1" applyFill="1"/>
    <xf numFmtId="0" fontId="13" fillId="3" borderId="12"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26" fillId="3" borderId="2" xfId="0" applyFont="1" applyFill="1" applyBorder="1" applyAlignment="1" applyProtection="1">
      <alignment horizontal="center"/>
      <protection locked="0"/>
    </xf>
    <xf numFmtId="3" fontId="13" fillId="3" borderId="2" xfId="0" applyNumberFormat="1" applyFont="1" applyFill="1" applyBorder="1" applyAlignment="1" applyProtection="1">
      <alignment horizontal="center"/>
      <protection locked="0"/>
    </xf>
    <xf numFmtId="6" fontId="13" fillId="3" borderId="2" xfId="0" applyNumberFormat="1" applyFont="1" applyFill="1" applyBorder="1" applyProtection="1">
      <protection locked="0"/>
    </xf>
    <xf numFmtId="165" fontId="13" fillId="3" borderId="10" xfId="0" applyNumberFormat="1" applyFont="1" applyFill="1" applyBorder="1" applyAlignment="1" applyProtection="1">
      <alignment horizontal="center"/>
      <protection locked="0"/>
    </xf>
    <xf numFmtId="165" fontId="13" fillId="3" borderId="1" xfId="0" applyNumberFormat="1" applyFont="1" applyFill="1" applyBorder="1" applyAlignment="1" applyProtection="1">
      <alignment horizontal="center"/>
      <protection locked="0"/>
    </xf>
    <xf numFmtId="0" fontId="13" fillId="8" borderId="10" xfId="0" applyFont="1" applyFill="1" applyBorder="1" applyAlignment="1" applyProtection="1">
      <alignment horizontal="center"/>
      <protection locked="0"/>
    </xf>
    <xf numFmtId="0" fontId="45" fillId="5" borderId="0" xfId="0" applyFont="1" applyFill="1"/>
    <xf numFmtId="168" fontId="0" fillId="0" borderId="0" xfId="0" applyNumberFormat="1" applyAlignment="1">
      <alignment wrapText="1"/>
    </xf>
    <xf numFmtId="0" fontId="0" fillId="0" borderId="0" xfId="0" applyAlignment="1">
      <alignment wrapText="1"/>
    </xf>
    <xf numFmtId="0" fontId="13" fillId="0" borderId="0" xfId="0" applyFont="1" applyAlignment="1">
      <alignment horizontal="right" vertical="top" wrapText="1"/>
    </xf>
    <xf numFmtId="0" fontId="13" fillId="0" borderId="0" xfId="0" applyFont="1" applyAlignment="1">
      <alignment vertical="top"/>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7" fillId="0" borderId="0" xfId="0" applyFont="1" applyAlignment="1">
      <alignment vertical="top"/>
    </xf>
    <xf numFmtId="0" fontId="19"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left" indent="1"/>
    </xf>
    <xf numFmtId="0" fontId="2" fillId="0" borderId="12" xfId="0" applyFont="1" applyBorder="1" applyAlignment="1">
      <alignment horizontal="left"/>
    </xf>
    <xf numFmtId="0" fontId="2" fillId="3" borderId="2" xfId="0"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protection locked="0"/>
    </xf>
    <xf numFmtId="165" fontId="2" fillId="3" borderId="11" xfId="0" applyNumberFormat="1" applyFont="1" applyFill="1" applyBorder="1" applyAlignment="1" applyProtection="1">
      <alignment horizontal="center"/>
      <protection locked="0"/>
    </xf>
    <xf numFmtId="0" fontId="82" fillId="0" borderId="0" xfId="0" applyFont="1"/>
    <xf numFmtId="0" fontId="102" fillId="0" borderId="0" xfId="0" applyFont="1"/>
    <xf numFmtId="0" fontId="2" fillId="4" borderId="2" xfId="0" applyFont="1" applyFill="1" applyBorder="1" applyAlignment="1">
      <alignment horizontal="center"/>
    </xf>
    <xf numFmtId="0" fontId="32" fillId="0" borderId="0" xfId="0" applyFont="1" applyAlignment="1">
      <alignment wrapText="1"/>
    </xf>
    <xf numFmtId="0" fontId="32" fillId="0" borderId="0" xfId="0" applyFont="1" applyAlignment="1">
      <alignment horizontal="left" wrapText="1" indent="1"/>
    </xf>
    <xf numFmtId="0" fontId="13" fillId="0" borderId="0" xfId="0" applyFont="1" applyAlignment="1">
      <alignment horizontal="left" vertical="top" wrapText="1"/>
    </xf>
    <xf numFmtId="0" fontId="23" fillId="5" borderId="0" xfId="0" applyFont="1" applyFill="1" applyAlignment="1">
      <alignment horizontal="center"/>
    </xf>
    <xf numFmtId="0" fontId="34" fillId="5" borderId="20" xfId="0" applyFont="1" applyFill="1" applyBorder="1" applyAlignment="1">
      <alignment vertical="center" wrapText="1"/>
    </xf>
    <xf numFmtId="0" fontId="32" fillId="0" borderId="0" xfId="0" applyFont="1"/>
    <xf numFmtId="165" fontId="32" fillId="0" borderId="4" xfId="0" applyNumberFormat="1" applyFont="1" applyBorder="1" applyAlignment="1">
      <alignment horizontal="right"/>
    </xf>
    <xf numFmtId="37" fontId="2" fillId="5" borderId="0" xfId="0" applyNumberFormat="1" applyFont="1" applyFill="1" applyAlignment="1">
      <alignment horizontal="left" indent="3"/>
    </xf>
    <xf numFmtId="6" fontId="13" fillId="0" borderId="4" xfId="0" applyNumberFormat="1" applyFont="1" applyBorder="1" applyAlignment="1">
      <alignment horizontal="right" vertical="center"/>
    </xf>
    <xf numFmtId="6" fontId="13" fillId="0" borderId="6" xfId="0" applyNumberFormat="1" applyFont="1" applyBorder="1"/>
    <xf numFmtId="6" fontId="10" fillId="0" borderId="2" xfId="0" applyNumberFormat="1" applyFont="1" applyBorder="1"/>
    <xf numFmtId="6" fontId="10" fillId="0" borderId="2" xfId="0" applyNumberFormat="1" applyFont="1" applyBorder="1" applyAlignment="1">
      <alignment horizontal="right"/>
    </xf>
    <xf numFmtId="6" fontId="0" fillId="3" borderId="2" xfId="0" applyNumberFormat="1" applyFill="1" applyBorder="1" applyProtection="1">
      <protection locked="0"/>
    </xf>
    <xf numFmtId="6" fontId="3" fillId="5" borderId="2" xfId="0" applyNumberFormat="1" applyFont="1" applyFill="1" applyBorder="1"/>
    <xf numFmtId="6" fontId="3" fillId="0" borderId="2" xfId="0" applyNumberFormat="1" applyFont="1" applyBorder="1"/>
    <xf numFmtId="9" fontId="3" fillId="3" borderId="2" xfId="0" applyNumberFormat="1" applyFont="1" applyFill="1" applyBorder="1" applyProtection="1">
      <protection locked="0"/>
    </xf>
    <xf numFmtId="0" fontId="13" fillId="3" borderId="2" xfId="0" applyFont="1" applyFill="1" applyBorder="1" applyAlignment="1" applyProtection="1">
      <alignment horizontal="right"/>
      <protection locked="0"/>
    </xf>
    <xf numFmtId="6" fontId="13" fillId="0" borderId="11" xfId="0" applyNumberFormat="1" applyFont="1" applyBorder="1" applyAlignment="1">
      <alignment horizontal="right"/>
    </xf>
    <xf numFmtId="0" fontId="43" fillId="2" borderId="0" xfId="0" applyFont="1" applyFill="1" applyAlignment="1">
      <alignment horizontal="center"/>
    </xf>
    <xf numFmtId="6" fontId="88" fillId="2" borderId="3" xfId="0" applyNumberFormat="1" applyFont="1" applyFill="1" applyBorder="1" applyAlignment="1">
      <alignment horizontal="right"/>
    </xf>
    <xf numFmtId="0" fontId="14" fillId="0" borderId="1" xfId="0" applyFont="1" applyBorder="1"/>
    <xf numFmtId="6" fontId="13" fillId="3" borderId="2" xfId="0" applyNumberFormat="1" applyFont="1" applyFill="1" applyBorder="1" applyAlignment="1" applyProtection="1">
      <alignment horizontal="center"/>
      <protection locked="0"/>
    </xf>
    <xf numFmtId="165" fontId="13" fillId="0" borderId="0" xfId="0" applyNumberFormat="1" applyFont="1" applyAlignment="1">
      <alignment horizontal="center"/>
    </xf>
    <xf numFmtId="6" fontId="13" fillId="0" borderId="3" xfId="0" applyNumberFormat="1" applyFont="1" applyBorder="1" applyAlignment="1">
      <alignment horizontal="center"/>
    </xf>
    <xf numFmtId="6" fontId="19" fillId="0" borderId="3" xfId="0" applyNumberFormat="1" applyFont="1" applyBorder="1" applyAlignment="1">
      <alignment horizontal="center"/>
    </xf>
    <xf numFmtId="165" fontId="13" fillId="8" borderId="11" xfId="0" applyNumberFormat="1" applyFont="1" applyFill="1" applyBorder="1" applyAlignment="1" applyProtection="1">
      <alignment horizontal="center"/>
      <protection locked="0"/>
    </xf>
    <xf numFmtId="6" fontId="19" fillId="0" borderId="0" xfId="0" applyNumberFormat="1" applyFont="1" applyAlignment="1">
      <alignment horizontal="center"/>
    </xf>
    <xf numFmtId="165" fontId="2" fillId="0" borderId="0" xfId="0" applyNumberFormat="1" applyFont="1"/>
    <xf numFmtId="0" fontId="2" fillId="0" borderId="2" xfId="0" applyFont="1" applyBorder="1" applyAlignment="1">
      <alignment horizontal="center" vertical="center"/>
    </xf>
    <xf numFmtId="0" fontId="23" fillId="5" borderId="0" xfId="0" applyFont="1" applyFill="1" applyAlignment="1">
      <alignment horizontal="left"/>
    </xf>
    <xf numFmtId="164" fontId="13" fillId="5" borderId="0" xfId="0" applyNumberFormat="1" applyFont="1" applyFill="1" applyAlignment="1">
      <alignment horizontal="center"/>
    </xf>
    <xf numFmtId="0" fontId="13" fillId="5" borderId="3" xfId="0" applyFont="1" applyFill="1" applyBorder="1"/>
    <xf numFmtId="0" fontId="13" fillId="5" borderId="1" xfId="0" applyFont="1" applyFill="1" applyBorder="1"/>
    <xf numFmtId="6" fontId="13" fillId="5" borderId="1" xfId="0" applyNumberFormat="1" applyFont="1" applyFill="1" applyBorder="1"/>
    <xf numFmtId="0" fontId="88" fillId="5" borderId="0" xfId="0" applyFont="1" applyFill="1" applyAlignment="1">
      <alignment horizontal="right"/>
    </xf>
    <xf numFmtId="165" fontId="88" fillId="5" borderId="0" xfId="0" applyNumberFormat="1" applyFont="1" applyFill="1"/>
    <xf numFmtId="3" fontId="13" fillId="5" borderId="0" xfId="0" applyNumberFormat="1" applyFont="1" applyFill="1"/>
    <xf numFmtId="171" fontId="13" fillId="5" borderId="0" xfId="0" quotePrefix="1" applyNumberFormat="1" applyFont="1" applyFill="1"/>
    <xf numFmtId="165" fontId="13" fillId="5" borderId="1" xfId="0" applyNumberFormat="1" applyFont="1" applyFill="1" applyBorder="1"/>
    <xf numFmtId="0" fontId="19" fillId="5" borderId="1" xfId="0" applyFont="1" applyFill="1" applyBorder="1"/>
    <xf numFmtId="165" fontId="19" fillId="5" borderId="1" xfId="0" applyNumberFormat="1" applyFont="1" applyFill="1" applyBorder="1"/>
    <xf numFmtId="0" fontId="91" fillId="5" borderId="0" xfId="0" applyFont="1" applyFill="1"/>
    <xf numFmtId="0" fontId="104" fillId="5" borderId="0" xfId="0" applyFont="1" applyFill="1"/>
    <xf numFmtId="0" fontId="34" fillId="5" borderId="0" xfId="0" applyFont="1" applyFill="1"/>
    <xf numFmtId="0" fontId="91" fillId="5" borderId="0" xfId="0" applyFont="1" applyFill="1" applyAlignment="1">
      <alignment vertical="top" wrapText="1"/>
    </xf>
    <xf numFmtId="165" fontId="19" fillId="5" borderId="0" xfId="0" applyNumberFormat="1" applyFont="1" applyFill="1"/>
    <xf numFmtId="10" fontId="13" fillId="5" borderId="0" xfId="0" applyNumberFormat="1" applyFont="1" applyFill="1"/>
    <xf numFmtId="0" fontId="105" fillId="5" borderId="0" xfId="0" applyFont="1" applyFill="1"/>
    <xf numFmtId="169" fontId="13" fillId="5" borderId="0" xfId="0" applyNumberFormat="1" applyFont="1" applyFill="1"/>
    <xf numFmtId="0" fontId="97" fillId="5" borderId="0" xfId="0" applyFont="1" applyFill="1"/>
    <xf numFmtId="0" fontId="13" fillId="5" borderId="0" xfId="0" quotePrefix="1" applyFont="1" applyFill="1"/>
    <xf numFmtId="9" fontId="13" fillId="5" borderId="0" xfId="0" applyNumberFormat="1" applyFont="1" applyFill="1" applyAlignment="1">
      <alignment horizontal="right"/>
    </xf>
    <xf numFmtId="10" fontId="3" fillId="5" borderId="0" xfId="0" applyNumberFormat="1" applyFont="1" applyFill="1"/>
    <xf numFmtId="0" fontId="91" fillId="7" borderId="2" xfId="0" applyFont="1" applyFill="1" applyBorder="1" applyAlignment="1">
      <alignment horizontal="center"/>
    </xf>
    <xf numFmtId="169" fontId="13" fillId="5" borderId="2" xfId="0" applyNumberFormat="1" applyFont="1" applyFill="1" applyBorder="1" applyAlignment="1">
      <alignment horizontal="center"/>
    </xf>
    <xf numFmtId="6" fontId="13" fillId="2" borderId="0" xfId="0" applyNumberFormat="1" applyFont="1" applyFill="1" applyAlignment="1">
      <alignment horizontal="left"/>
    </xf>
    <xf numFmtId="6" fontId="43" fillId="3" borderId="2" xfId="0" applyNumberFormat="1" applyFont="1" applyFill="1" applyBorder="1" applyProtection="1">
      <protection locked="0"/>
    </xf>
    <xf numFmtId="6" fontId="43" fillId="3" borderId="4" xfId="0" applyNumberFormat="1" applyFont="1" applyFill="1" applyBorder="1" applyProtection="1">
      <protection locked="0"/>
    </xf>
    <xf numFmtId="6" fontId="0" fillId="0" borderId="1" xfId="0" applyNumberFormat="1" applyBorder="1"/>
    <xf numFmtId="6" fontId="0" fillId="5" borderId="2" xfId="0" applyNumberFormat="1" applyFill="1" applyBorder="1"/>
    <xf numFmtId="6" fontId="30" fillId="5" borderId="0" xfId="0" applyNumberFormat="1" applyFont="1" applyFill="1" applyAlignment="1">
      <alignment horizontal="center" vertical="center"/>
    </xf>
    <xf numFmtId="0" fontId="43" fillId="0" borderId="0" xfId="0" applyFont="1" applyAlignment="1">
      <alignment horizontal="left"/>
    </xf>
    <xf numFmtId="37" fontId="57" fillId="0" borderId="0" xfId="0" applyNumberFormat="1" applyFont="1"/>
    <xf numFmtId="37" fontId="19" fillId="0" borderId="0" xfId="0" applyNumberFormat="1" applyFont="1" applyAlignment="1">
      <alignment horizontal="left" indent="1"/>
    </xf>
    <xf numFmtId="10" fontId="13" fillId="8" borderId="0" xfId="0" applyNumberFormat="1" applyFont="1" applyFill="1" applyProtection="1">
      <protection locked="0"/>
    </xf>
    <xf numFmtId="6" fontId="58" fillId="0" borderId="4" xfId="0" applyNumberFormat="1" applyFont="1" applyBorder="1" applyAlignment="1">
      <alignment vertical="center" wrapText="1"/>
    </xf>
    <xf numFmtId="0" fontId="60" fillId="9" borderId="1" xfId="0" applyFont="1" applyFill="1" applyBorder="1"/>
    <xf numFmtId="6" fontId="13" fillId="9" borderId="1" xfId="0" applyNumberFormat="1" applyFont="1" applyFill="1" applyBorder="1"/>
    <xf numFmtId="0" fontId="13" fillId="9" borderId="1" xfId="0" applyFont="1" applyFill="1" applyBorder="1" applyAlignment="1">
      <alignment horizontal="right"/>
    </xf>
    <xf numFmtId="0" fontId="60" fillId="9" borderId="0" xfId="0" applyFont="1" applyFill="1"/>
    <xf numFmtId="6" fontId="0" fillId="9" borderId="1" xfId="0" applyNumberFormat="1" applyFill="1" applyBorder="1"/>
    <xf numFmtId="0" fontId="0" fillId="9" borderId="1" xfId="0" applyFill="1" applyBorder="1" applyAlignment="1">
      <alignment horizontal="right"/>
    </xf>
    <xf numFmtId="0" fontId="61" fillId="0" borderId="0" xfId="0" applyFont="1"/>
    <xf numFmtId="0" fontId="60" fillId="9" borderId="10" xfId="0" applyFont="1" applyFill="1" applyBorder="1"/>
    <xf numFmtId="0" fontId="4" fillId="0" borderId="1" xfId="0" applyFont="1" applyBorder="1"/>
    <xf numFmtId="0" fontId="9" fillId="0" borderId="18" xfId="0" applyFont="1" applyBorder="1" applyAlignment="1">
      <alignment vertical="center"/>
    </xf>
    <xf numFmtId="167" fontId="29" fillId="0" borderId="0" xfId="0" applyNumberFormat="1" applyFont="1" applyAlignment="1">
      <alignment horizontal="center" vertical="center" wrapText="1"/>
    </xf>
    <xf numFmtId="5" fontId="39" fillId="3" borderId="10" xfId="0" applyNumberFormat="1" applyFont="1" applyFill="1" applyBorder="1" applyAlignment="1" applyProtection="1">
      <alignment horizontal="center" vertical="center"/>
      <protection locked="0"/>
    </xf>
    <xf numFmtId="0" fontId="3" fillId="0" borderId="0" xfId="0" applyFont="1" applyAlignment="1">
      <alignment horizontal="lef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23" fillId="0" borderId="0" xfId="0" applyFont="1" applyAlignment="1">
      <alignment horizontal="center"/>
    </xf>
    <xf numFmtId="0" fontId="37" fillId="0" borderId="0" xfId="0" applyFont="1" applyAlignment="1">
      <alignment horizontal="center"/>
    </xf>
    <xf numFmtId="165" fontId="13" fillId="8" borderId="2" xfId="0" applyNumberFormat="1" applyFont="1" applyFill="1" applyBorder="1" applyAlignment="1" applyProtection="1">
      <alignment horizontal="right"/>
      <protection locked="0"/>
    </xf>
    <xf numFmtId="165" fontId="13" fillId="8" borderId="10" xfId="0" applyNumberFormat="1" applyFont="1" applyFill="1" applyBorder="1" applyAlignment="1" applyProtection="1">
      <alignment horizontal="right"/>
      <protection locked="0"/>
    </xf>
    <xf numFmtId="0" fontId="13" fillId="0" borderId="20" xfId="0" applyFont="1" applyBorder="1"/>
    <xf numFmtId="0" fontId="62" fillId="0" borderId="0" xfId="0" applyFont="1"/>
    <xf numFmtId="0" fontId="32" fillId="0" borderId="0" xfId="0" applyFont="1" applyAlignment="1">
      <alignment vertical="top" wrapText="1"/>
    </xf>
    <xf numFmtId="0" fontId="42" fillId="0" borderId="0" xfId="0" applyFont="1" applyAlignment="1">
      <alignment horizontal="center"/>
    </xf>
    <xf numFmtId="0" fontId="42" fillId="0" borderId="0" xfId="0" applyFont="1" applyAlignment="1">
      <alignment horizontal="left" indent="3"/>
    </xf>
    <xf numFmtId="165" fontId="92" fillId="8" borderId="7" xfId="0" applyNumberFormat="1" applyFont="1" applyFill="1" applyBorder="1" applyAlignment="1" applyProtection="1">
      <alignment horizontal="right"/>
      <protection locked="0"/>
    </xf>
    <xf numFmtId="0" fontId="87" fillId="5" borderId="0" xfId="0" applyFont="1" applyFill="1" applyAlignment="1">
      <alignment horizontal="right"/>
    </xf>
    <xf numFmtId="0" fontId="19" fillId="5" borderId="0" xfId="0" applyFont="1" applyFill="1" applyAlignment="1">
      <alignment wrapText="1"/>
    </xf>
    <xf numFmtId="6" fontId="29" fillId="0" borderId="0" xfId="0" applyNumberFormat="1" applyFont="1" applyAlignment="1">
      <alignment horizontal="right"/>
    </xf>
    <xf numFmtId="1" fontId="13" fillId="5" borderId="0" xfId="0" applyNumberFormat="1" applyFont="1" applyFill="1" applyProtection="1">
      <protection locked="0"/>
    </xf>
    <xf numFmtId="3" fontId="13" fillId="5" borderId="0" xfId="0" applyNumberFormat="1" applyFont="1" applyFill="1" applyProtection="1">
      <protection locked="0"/>
    </xf>
    <xf numFmtId="0" fontId="56" fillId="5" borderId="0" xfId="0" applyFont="1" applyFill="1"/>
    <xf numFmtId="0" fontId="61" fillId="0" borderId="0" xfId="0" applyFont="1" applyAlignment="1">
      <alignment vertical="center"/>
    </xf>
    <xf numFmtId="0" fontId="61" fillId="0" borderId="20" xfId="0" applyFont="1" applyBorder="1" applyAlignment="1">
      <alignment vertical="center"/>
    </xf>
    <xf numFmtId="0" fontId="61" fillId="0" borderId="1" xfId="0" applyFont="1" applyBorder="1" applyAlignment="1">
      <alignment vertical="center"/>
    </xf>
    <xf numFmtId="0" fontId="61" fillId="0" borderId="13" xfId="0" applyFont="1" applyBorder="1" applyAlignment="1">
      <alignment vertical="center"/>
    </xf>
    <xf numFmtId="0" fontId="13" fillId="0" borderId="0" xfId="0" applyFont="1" applyAlignment="1" applyProtection="1">
      <alignment wrapText="1"/>
      <protection locked="0"/>
    </xf>
    <xf numFmtId="0" fontId="82" fillId="5" borderId="0" xfId="0" applyFont="1" applyFill="1" applyAlignment="1">
      <alignment horizontal="right"/>
    </xf>
    <xf numFmtId="0" fontId="58" fillId="0" borderId="0" xfId="0" applyFont="1"/>
    <xf numFmtId="0" fontId="13" fillId="0" borderId="0" xfId="0" applyFont="1" applyAlignment="1">
      <alignment horizontal="left" vertical="top" wrapText="1" indent="3"/>
    </xf>
    <xf numFmtId="0" fontId="32" fillId="0" borderId="0" xfId="0" applyFont="1" applyAlignment="1">
      <alignment horizontal="left" vertical="center"/>
    </xf>
    <xf numFmtId="170" fontId="32" fillId="0" borderId="0" xfId="1" applyNumberFormat="1" applyFont="1" applyBorder="1" applyAlignment="1">
      <alignment vertical="center"/>
    </xf>
    <xf numFmtId="1" fontId="13" fillId="8" borderId="10" xfId="0" applyNumberFormat="1" applyFont="1" applyFill="1" applyBorder="1" applyAlignment="1" applyProtection="1">
      <alignment horizontal="center"/>
      <protection locked="0"/>
    </xf>
    <xf numFmtId="0" fontId="106" fillId="0" borderId="0" xfId="0" applyFont="1" applyAlignment="1">
      <alignment vertical="center"/>
    </xf>
    <xf numFmtId="0" fontId="65" fillId="0" borderId="0" xfId="0" applyFont="1"/>
    <xf numFmtId="0" fontId="2" fillId="3" borderId="2" xfId="0" applyFont="1" applyFill="1" applyBorder="1" applyAlignment="1" applyProtection="1">
      <alignment horizontal="center"/>
      <protection locked="0"/>
    </xf>
    <xf numFmtId="0" fontId="86" fillId="0" borderId="0" xfId="0" applyFont="1" applyAlignment="1">
      <alignment vertical="center" wrapText="1"/>
    </xf>
    <xf numFmtId="10" fontId="0" fillId="8" borderId="2" xfId="0" applyNumberFormat="1" applyFill="1" applyBorder="1" applyAlignment="1" applyProtection="1">
      <alignment horizontal="right"/>
      <protection locked="0"/>
    </xf>
    <xf numFmtId="0" fontId="13" fillId="8" borderId="1" xfId="0" applyFont="1" applyFill="1" applyBorder="1" applyAlignment="1" applyProtection="1">
      <alignment horizontal="center"/>
      <protection locked="0"/>
    </xf>
    <xf numFmtId="165" fontId="13" fillId="8" borderId="1" xfId="0" applyNumberFormat="1" applyFont="1" applyFill="1" applyBorder="1" applyAlignment="1" applyProtection="1">
      <alignment horizontal="center"/>
      <protection locked="0"/>
    </xf>
    <xf numFmtId="10" fontId="13" fillId="0" borderId="0" xfId="0" applyNumberFormat="1" applyFont="1" applyAlignment="1">
      <alignment horizontal="center" vertical="center"/>
    </xf>
    <xf numFmtId="173" fontId="13" fillId="8" borderId="1" xfId="0" applyNumberFormat="1" applyFont="1" applyFill="1" applyBorder="1" applyAlignment="1" applyProtection="1">
      <alignment horizontal="center"/>
      <protection locked="0"/>
    </xf>
    <xf numFmtId="0" fontId="13" fillId="0" borderId="10" xfId="0" applyFont="1" applyBorder="1" applyAlignment="1">
      <alignment horizontal="left"/>
    </xf>
    <xf numFmtId="0" fontId="107" fillId="0" borderId="0" xfId="0" applyFont="1" applyAlignment="1">
      <alignment horizontal="center"/>
    </xf>
    <xf numFmtId="6" fontId="13" fillId="10" borderId="2" xfId="0" applyNumberFormat="1" applyFont="1" applyFill="1" applyBorder="1" applyAlignment="1">
      <alignment horizontal="right"/>
    </xf>
    <xf numFmtId="0" fontId="108" fillId="10" borderId="1" xfId="0" applyFont="1" applyFill="1" applyBorder="1" applyAlignment="1">
      <alignment horizontal="left"/>
    </xf>
    <xf numFmtId="0" fontId="86" fillId="10" borderId="1" xfId="0" applyFont="1" applyFill="1" applyBorder="1" applyAlignment="1">
      <alignment horizontal="left"/>
    </xf>
    <xf numFmtId="6" fontId="13" fillId="10" borderId="2" xfId="0" applyNumberFormat="1" applyFont="1" applyFill="1" applyBorder="1"/>
    <xf numFmtId="10" fontId="13" fillId="10" borderId="2" xfId="0" applyNumberFormat="1" applyFont="1" applyFill="1" applyBorder="1" applyAlignment="1">
      <alignment horizontal="center"/>
    </xf>
    <xf numFmtId="1" fontId="13" fillId="10" borderId="11" xfId="0" applyNumberFormat="1" applyFont="1" applyFill="1" applyBorder="1" applyAlignment="1">
      <alignment horizontal="center"/>
    </xf>
    <xf numFmtId="1" fontId="13" fillId="8" borderId="11" xfId="0" applyNumberFormat="1" applyFont="1" applyFill="1" applyBorder="1" applyAlignment="1" applyProtection="1">
      <alignment horizontal="center"/>
      <protection locked="0"/>
    </xf>
    <xf numFmtId="0" fontId="2" fillId="5" borderId="0" xfId="0" applyFont="1" applyFill="1" applyAlignment="1">
      <alignment horizontal="center" wrapText="1"/>
    </xf>
    <xf numFmtId="0" fontId="29" fillId="0" borderId="0" xfId="0" applyFont="1" applyAlignment="1">
      <alignment shrinkToFit="1"/>
    </xf>
    <xf numFmtId="0" fontId="83" fillId="5" borderId="0" xfId="0" applyFont="1" applyFill="1" applyAlignment="1">
      <alignment horizontal="left" wrapText="1"/>
    </xf>
    <xf numFmtId="164" fontId="13" fillId="8" borderId="11" xfId="0" applyNumberFormat="1" applyFont="1" applyFill="1" applyBorder="1" applyAlignment="1" applyProtection="1">
      <alignment horizontal="center" vertical="center"/>
      <protection locked="0"/>
    </xf>
    <xf numFmtId="0" fontId="13" fillId="5" borderId="1" xfId="0" applyFont="1" applyFill="1" applyBorder="1" applyAlignment="1">
      <alignment vertical="center"/>
    </xf>
    <xf numFmtId="164" fontId="13" fillId="8" borderId="2" xfId="10" applyNumberFormat="1" applyFont="1" applyFill="1" applyBorder="1" applyAlignment="1" applyProtection="1">
      <alignment horizontal="center" vertical="center"/>
      <protection locked="0"/>
    </xf>
    <xf numFmtId="0" fontId="13" fillId="5" borderId="10" xfId="0" applyFont="1" applyFill="1" applyBorder="1" applyAlignment="1">
      <alignment vertical="center"/>
    </xf>
    <xf numFmtId="164" fontId="13" fillId="8" borderId="2" xfId="0" applyNumberFormat="1" applyFont="1" applyFill="1" applyBorder="1" applyAlignment="1" applyProtection="1">
      <alignment horizontal="center" vertical="center"/>
      <protection locked="0"/>
    </xf>
    <xf numFmtId="165" fontId="13" fillId="5" borderId="7" xfId="0" applyNumberFormat="1" applyFont="1" applyFill="1" applyBorder="1" applyAlignment="1">
      <alignment horizontal="center" vertical="center"/>
    </xf>
    <xf numFmtId="0" fontId="13" fillId="5" borderId="3" xfId="0" applyFont="1" applyFill="1" applyBorder="1" applyAlignment="1">
      <alignment vertical="center" readingOrder="1"/>
    </xf>
    <xf numFmtId="37" fontId="13" fillId="5" borderId="3" xfId="0" applyNumberFormat="1" applyFont="1" applyFill="1" applyBorder="1" applyAlignment="1">
      <alignment horizontal="left" vertical="center" readingOrder="1"/>
    </xf>
    <xf numFmtId="0" fontId="13" fillId="5" borderId="0" xfId="0" applyFont="1" applyFill="1" applyAlignment="1">
      <alignment vertical="center" readingOrder="1"/>
    </xf>
    <xf numFmtId="37" fontId="13" fillId="5" borderId="0" xfId="0" applyNumberFormat="1" applyFont="1" applyFill="1" applyAlignment="1">
      <alignment horizontal="left" vertical="center" readingOrder="1"/>
    </xf>
    <xf numFmtId="0" fontId="13" fillId="5" borderId="1" xfId="0" applyFont="1" applyFill="1" applyBorder="1" applyAlignment="1">
      <alignment vertical="center" readingOrder="1"/>
    </xf>
    <xf numFmtId="37" fontId="13" fillId="5" borderId="1" xfId="0" applyNumberFormat="1" applyFont="1" applyFill="1" applyBorder="1" applyAlignment="1">
      <alignment horizontal="left" vertical="center" readingOrder="1"/>
    </xf>
    <xf numFmtId="2" fontId="83" fillId="5" borderId="2" xfId="0" applyNumberFormat="1" applyFont="1" applyFill="1" applyBorder="1" applyAlignment="1">
      <alignment horizontal="center" vertical="center" wrapText="1" readingOrder="1"/>
    </xf>
    <xf numFmtId="37" fontId="13" fillId="5" borderId="5" xfId="0" applyNumberFormat="1" applyFont="1" applyFill="1" applyBorder="1" applyAlignment="1">
      <alignment horizontal="left" vertical="center" indent="1" readingOrder="1"/>
    </xf>
    <xf numFmtId="37" fontId="13" fillId="5" borderId="9" xfId="0" applyNumberFormat="1" applyFont="1" applyFill="1" applyBorder="1" applyAlignment="1">
      <alignment horizontal="left" vertical="center" indent="1" readingOrder="1"/>
    </xf>
    <xf numFmtId="37" fontId="13" fillId="5" borderId="8" xfId="0" applyNumberFormat="1" applyFont="1" applyFill="1" applyBorder="1" applyAlignment="1">
      <alignment horizontal="left" vertical="center" indent="1" readingOrder="1"/>
    </xf>
    <xf numFmtId="0" fontId="109" fillId="5" borderId="0" xfId="0" applyFont="1" applyFill="1"/>
    <xf numFmtId="0" fontId="48" fillId="0" borderId="0" xfId="0" applyFont="1" applyAlignment="1">
      <alignment horizontal="center" vertical="top"/>
    </xf>
    <xf numFmtId="165" fontId="13" fillId="0" borderId="9" xfId="0" applyNumberFormat="1" applyFont="1" applyBorder="1" applyAlignment="1">
      <alignment horizontal="right"/>
    </xf>
    <xf numFmtId="0" fontId="19" fillId="5" borderId="1" xfId="0" applyFont="1" applyFill="1" applyBorder="1" applyAlignment="1">
      <alignment shrinkToFit="1"/>
    </xf>
    <xf numFmtId="0" fontId="111" fillId="0" borderId="0" xfId="0" applyFont="1"/>
    <xf numFmtId="0" fontId="2" fillId="5" borderId="1" xfId="0" applyFont="1" applyFill="1" applyBorder="1" applyAlignment="1">
      <alignment horizontal="center"/>
    </xf>
    <xf numFmtId="168" fontId="13" fillId="0" borderId="0" xfId="0" applyNumberFormat="1" applyFont="1" applyAlignment="1">
      <alignment vertical="top" wrapText="1"/>
    </xf>
    <xf numFmtId="6" fontId="2" fillId="5" borderId="1" xfId="0" applyNumberFormat="1" applyFont="1" applyFill="1" applyBorder="1" applyAlignment="1">
      <alignment horizontal="center"/>
    </xf>
    <xf numFmtId="0" fontId="29" fillId="11" borderId="0" xfId="0" applyFont="1" applyFill="1" applyAlignment="1">
      <alignment horizontal="right"/>
    </xf>
    <xf numFmtId="0" fontId="29" fillId="11" borderId="0" xfId="0" applyFont="1" applyFill="1" applyAlignment="1">
      <alignment horizontal="center"/>
    </xf>
    <xf numFmtId="0" fontId="34" fillId="5" borderId="0" xfId="0" applyFont="1" applyFill="1" applyAlignment="1">
      <alignment horizontal="right" vertical="center"/>
    </xf>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0" fontId="111" fillId="5" borderId="0" xfId="0" applyFont="1" applyFill="1"/>
    <xf numFmtId="0" fontId="112" fillId="12" borderId="0" xfId="0" applyFont="1" applyFill="1"/>
    <xf numFmtId="0" fontId="112" fillId="12" borderId="0" xfId="0" applyFont="1" applyFill="1" applyAlignment="1">
      <alignment horizontal="right" vertical="center"/>
    </xf>
    <xf numFmtId="0" fontId="13" fillId="5" borderId="0" xfId="0" applyFont="1" applyFill="1" applyAlignment="1">
      <alignment horizontal="right" vertical="center"/>
    </xf>
    <xf numFmtId="0" fontId="13" fillId="5" borderId="0" xfId="0" applyFont="1" applyFill="1" applyAlignment="1">
      <alignment vertical="center"/>
    </xf>
    <xf numFmtId="165" fontId="13" fillId="5" borderId="42" xfId="0" applyNumberFormat="1" applyFont="1" applyFill="1" applyBorder="1" applyAlignment="1">
      <alignment vertical="center"/>
    </xf>
    <xf numFmtId="165" fontId="13" fillId="5" borderId="0" xfId="0" applyNumberFormat="1" applyFont="1" applyFill="1" applyAlignment="1">
      <alignment vertical="center"/>
    </xf>
    <xf numFmtId="9" fontId="32" fillId="5" borderId="0" xfId="10" applyFont="1" applyFill="1" applyBorder="1" applyAlignment="1" applyProtection="1">
      <alignment vertical="center"/>
    </xf>
    <xf numFmtId="2" fontId="13" fillId="5" borderId="0" xfId="0" applyNumberFormat="1" applyFont="1" applyFill="1" applyAlignment="1">
      <alignment vertical="center"/>
    </xf>
    <xf numFmtId="0" fontId="32" fillId="5" borderId="0" xfId="0" applyFont="1" applyFill="1" applyAlignment="1">
      <alignment vertical="center"/>
    </xf>
    <xf numFmtId="2" fontId="13" fillId="5" borderId="0" xfId="0" applyNumberFormat="1" applyFont="1" applyFill="1" applyAlignment="1">
      <alignment horizontal="right" vertical="center"/>
    </xf>
    <xf numFmtId="0" fontId="19" fillId="5" borderId="0" xfId="0" applyFont="1" applyFill="1" applyAlignment="1">
      <alignment horizontal="right" vertical="center"/>
    </xf>
    <xf numFmtId="0" fontId="19" fillId="5" borderId="0" xfId="0" applyFont="1" applyFill="1" applyAlignment="1">
      <alignment vertical="center"/>
    </xf>
    <xf numFmtId="0" fontId="58" fillId="5" borderId="0" xfId="0" applyFont="1" applyFill="1" applyAlignment="1">
      <alignment vertical="center"/>
    </xf>
    <xf numFmtId="2" fontId="19" fillId="5" borderId="0" xfId="0" applyNumberFormat="1" applyFont="1" applyFill="1" applyAlignment="1">
      <alignment vertical="center"/>
    </xf>
    <xf numFmtId="2" fontId="19" fillId="5" borderId="0" xfId="0" applyNumberFormat="1" applyFont="1" applyFill="1" applyAlignment="1">
      <alignment horizontal="right" vertical="center"/>
    </xf>
    <xf numFmtId="165" fontId="32" fillId="5" borderId="0" xfId="0" applyNumberFormat="1" applyFont="1" applyFill="1" applyAlignment="1">
      <alignment vertical="center"/>
    </xf>
    <xf numFmtId="165" fontId="13" fillId="5" borderId="43" xfId="0" applyNumberFormat="1" applyFont="1" applyFill="1" applyBorder="1" applyAlignment="1">
      <alignment vertical="center"/>
    </xf>
    <xf numFmtId="38" fontId="58" fillId="5" borderId="0" xfId="0" applyNumberFormat="1" applyFont="1" applyFill="1" applyAlignment="1">
      <alignment vertical="center"/>
    </xf>
    <xf numFmtId="38" fontId="19" fillId="5" borderId="0" xfId="0" applyNumberFormat="1" applyFont="1" applyFill="1" applyAlignment="1">
      <alignment vertical="center"/>
    </xf>
    <xf numFmtId="38" fontId="19" fillId="5" borderId="0" xfId="0" applyNumberFormat="1" applyFont="1" applyFill="1" applyAlignment="1">
      <alignment horizontal="right" vertical="center"/>
    </xf>
    <xf numFmtId="165" fontId="19" fillId="5" borderId="0" xfId="0" applyNumberFormat="1" applyFont="1" applyFill="1" applyAlignment="1">
      <alignment vertical="center"/>
    </xf>
    <xf numFmtId="0" fontId="19" fillId="0" borderId="0" xfId="0" applyFont="1" applyAlignment="1">
      <alignment horizontal="left" vertical="top" wrapText="1"/>
    </xf>
    <xf numFmtId="0" fontId="0" fillId="0" borderId="0" xfId="0" applyAlignment="1">
      <alignment shrinkToFit="1"/>
    </xf>
    <xf numFmtId="0" fontId="2" fillId="0" borderId="0" xfId="0" applyFont="1" applyAlignment="1">
      <alignment shrinkToFit="1"/>
    </xf>
    <xf numFmtId="0" fontId="29" fillId="0" borderId="1" xfId="0" applyFont="1" applyBorder="1" applyAlignment="1">
      <alignment horizontal="center" shrinkToFit="1"/>
    </xf>
    <xf numFmtId="0" fontId="13" fillId="3" borderId="11" xfId="0" applyFont="1" applyFill="1" applyBorder="1" applyAlignment="1" applyProtection="1">
      <alignment horizontal="center" shrinkToFit="1"/>
      <protection locked="0"/>
    </xf>
    <xf numFmtId="0" fontId="13" fillId="10" borderId="11" xfId="0" applyFont="1" applyFill="1" applyBorder="1" applyAlignment="1">
      <alignment horizontal="center" shrinkToFit="1"/>
    </xf>
    <xf numFmtId="6" fontId="13" fillId="0" borderId="0" xfId="0" applyNumberFormat="1" applyFont="1" applyAlignment="1">
      <alignment shrinkToFit="1"/>
    </xf>
    <xf numFmtId="5" fontId="19" fillId="0" borderId="0" xfId="0" applyNumberFormat="1" applyFont="1" applyAlignment="1">
      <alignment horizontal="center" shrinkToFit="1"/>
    </xf>
    <xf numFmtId="0" fontId="13" fillId="0" borderId="0" xfId="0" applyFont="1" applyAlignment="1">
      <alignment shrinkToFit="1"/>
    </xf>
    <xf numFmtId="172" fontId="13" fillId="3" borderId="1" xfId="0" applyNumberFormat="1" applyFont="1" applyFill="1" applyBorder="1" applyAlignment="1" applyProtection="1">
      <alignment horizontal="center" shrinkToFit="1"/>
      <protection locked="0"/>
    </xf>
    <xf numFmtId="0" fontId="92" fillId="0" borderId="0" xfId="0" applyFont="1" applyAlignment="1">
      <alignment shrinkToFit="1"/>
    </xf>
    <xf numFmtId="10" fontId="39" fillId="2" borderId="0" xfId="0" applyNumberFormat="1" applyFont="1" applyFill="1" applyAlignment="1">
      <alignment shrinkToFit="1"/>
    </xf>
    <xf numFmtId="0" fontId="39" fillId="2" borderId="0" xfId="0" applyFont="1" applyFill="1" applyAlignment="1">
      <alignment shrinkToFit="1"/>
    </xf>
    <xf numFmtId="0" fontId="52" fillId="2" borderId="0" xfId="0" applyFont="1" applyFill="1" applyAlignment="1">
      <alignment shrinkToFit="1"/>
    </xf>
    <xf numFmtId="0" fontId="0" fillId="5" borderId="0" xfId="0" applyFill="1" applyAlignment="1">
      <alignment shrinkToFit="1"/>
    </xf>
    <xf numFmtId="10" fontId="13" fillId="0" borderId="0" xfId="0" applyNumberFormat="1" applyFont="1" applyAlignment="1">
      <alignment horizontal="center" shrinkToFit="1"/>
    </xf>
    <xf numFmtId="0" fontId="3" fillId="0" borderId="0" xfId="0" applyFont="1" applyAlignment="1">
      <alignment shrinkToFit="1"/>
    </xf>
    <xf numFmtId="165" fontId="13" fillId="5" borderId="0" xfId="0" applyNumberFormat="1" applyFont="1" applyFill="1" applyAlignment="1">
      <alignment horizontal="center" shrinkToFit="1"/>
    </xf>
    <xf numFmtId="0" fontId="13" fillId="5" borderId="0" xfId="0" applyFont="1" applyFill="1" applyAlignment="1">
      <alignment shrinkToFit="1"/>
    </xf>
    <xf numFmtId="10" fontId="3" fillId="0" borderId="0" xfId="0" applyNumberFormat="1" applyFont="1" applyAlignment="1">
      <alignment horizontal="center" shrinkToFit="1"/>
    </xf>
    <xf numFmtId="10" fontId="0" fillId="0" borderId="0" xfId="0" applyNumberFormat="1" applyAlignment="1">
      <alignment horizontal="center" shrinkToFit="1"/>
    </xf>
    <xf numFmtId="164" fontId="13" fillId="13" borderId="0" xfId="0" applyNumberFormat="1" applyFont="1" applyFill="1" applyAlignment="1">
      <alignment horizontal="center" shrinkToFit="1"/>
    </xf>
    <xf numFmtId="164" fontId="13" fillId="13" borderId="0" xfId="0" applyNumberFormat="1" applyFont="1" applyFill="1" applyAlignment="1">
      <alignment shrinkToFit="1"/>
    </xf>
    <xf numFmtId="164" fontId="13" fillId="5" borderId="0" xfId="0" applyNumberFormat="1" applyFont="1" applyFill="1" applyAlignment="1">
      <alignment horizontal="center" shrinkToFit="1"/>
    </xf>
    <xf numFmtId="164" fontId="13" fillId="0" borderId="0" xfId="0" applyNumberFormat="1" applyFont="1" applyAlignment="1">
      <alignment shrinkToFit="1"/>
    </xf>
    <xf numFmtId="164" fontId="13" fillId="0" borderId="0" xfId="0" applyNumberFormat="1" applyFont="1" applyAlignment="1">
      <alignment horizontal="center" shrinkToFit="1"/>
    </xf>
    <xf numFmtId="0" fontId="113" fillId="5" borderId="0" xfId="0" applyFont="1" applyFill="1"/>
    <xf numFmtId="0" fontId="113" fillId="5" borderId="0" xfId="0" applyFont="1" applyFill="1" applyAlignment="1">
      <alignment horizontal="center"/>
    </xf>
    <xf numFmtId="0" fontId="114" fillId="5" borderId="0" xfId="0" applyFont="1" applyFill="1"/>
    <xf numFmtId="0" fontId="115" fillId="0" borderId="0" xfId="0" applyFont="1"/>
    <xf numFmtId="6" fontId="117" fillId="5" borderId="3" xfId="0" applyNumberFormat="1" applyFont="1" applyFill="1" applyBorder="1" applyAlignment="1">
      <alignment horizontal="center" vertical="center" shrinkToFit="1" readingOrder="1"/>
    </xf>
    <xf numFmtId="0" fontId="13" fillId="5" borderId="42" xfId="0" applyFont="1" applyFill="1" applyBorder="1" applyAlignment="1">
      <alignment horizontal="right" vertical="center"/>
    </xf>
    <xf numFmtId="0" fontId="32" fillId="5" borderId="0" xfId="0" applyFont="1" applyFill="1" applyAlignment="1">
      <alignment horizontal="right" vertical="center"/>
    </xf>
    <xf numFmtId="0" fontId="13" fillId="5" borderId="43" xfId="0" applyFont="1" applyFill="1" applyBorder="1" applyAlignment="1">
      <alignment horizontal="right" vertical="center"/>
    </xf>
    <xf numFmtId="10" fontId="13" fillId="5" borderId="43" xfId="0" applyNumberFormat="1" applyFont="1" applyFill="1" applyBorder="1" applyAlignment="1">
      <alignment horizontal="right" vertical="center"/>
    </xf>
    <xf numFmtId="164" fontId="83" fillId="5" borderId="7" xfId="0" applyNumberFormat="1" applyFont="1" applyFill="1" applyBorder="1" applyAlignment="1">
      <alignment horizontal="center" vertical="center" wrapText="1"/>
    </xf>
    <xf numFmtId="0" fontId="32" fillId="0" borderId="0" xfId="0" applyFont="1" applyAlignment="1">
      <alignment vertical="center" wrapText="1"/>
    </xf>
    <xf numFmtId="168" fontId="13" fillId="0" borderId="0" xfId="0" applyNumberFormat="1" applyFont="1" applyAlignment="1">
      <alignment vertical="center" wrapText="1"/>
    </xf>
    <xf numFmtId="0" fontId="13" fillId="5" borderId="0" xfId="0" applyFont="1" applyFill="1" applyAlignment="1">
      <alignment vertical="top" wrapText="1"/>
    </xf>
    <xf numFmtId="0" fontId="114" fillId="5" borderId="44" xfId="0" applyFont="1" applyFill="1" applyBorder="1"/>
    <xf numFmtId="0" fontId="114" fillId="5" borderId="44" xfId="0" applyFont="1" applyFill="1" applyBorder="1" applyAlignment="1">
      <alignment horizontal="center"/>
    </xf>
    <xf numFmtId="164" fontId="83" fillId="5" borderId="7" xfId="10" applyNumberFormat="1" applyFont="1" applyFill="1" applyBorder="1" applyAlignment="1">
      <alignment horizontal="center" vertical="center" wrapText="1" readingOrder="1"/>
    </xf>
    <xf numFmtId="164" fontId="13" fillId="8" borderId="7" xfId="10" applyNumberFormat="1" applyFont="1" applyFill="1" applyBorder="1" applyAlignment="1" applyProtection="1">
      <alignment horizontal="center" vertical="center"/>
      <protection locked="0"/>
    </xf>
    <xf numFmtId="165" fontId="83" fillId="5" borderId="12" xfId="0" applyNumberFormat="1" applyFont="1" applyFill="1" applyBorder="1" applyAlignment="1">
      <alignment horizontal="center" vertical="center" wrapText="1"/>
    </xf>
    <xf numFmtId="9" fontId="95" fillId="5" borderId="2" xfId="0" applyNumberFormat="1" applyFont="1" applyFill="1" applyBorder="1" applyAlignment="1">
      <alignment horizontal="center" vertical="center" wrapText="1" readingOrder="1"/>
    </xf>
    <xf numFmtId="0" fontId="13" fillId="5" borderId="20" xfId="0" applyFont="1" applyFill="1" applyBorder="1" applyAlignment="1">
      <alignment horizontal="center" vertical="center"/>
    </xf>
    <xf numFmtId="165" fontId="13" fillId="5" borderId="46" xfId="0" applyNumberFormat="1" applyFont="1" applyFill="1" applyBorder="1" applyAlignment="1">
      <alignment horizontal="center" vertical="center"/>
    </xf>
    <xf numFmtId="164" fontId="83" fillId="5" borderId="46" xfId="0" applyNumberFormat="1" applyFont="1" applyFill="1" applyBorder="1" applyAlignment="1">
      <alignment horizontal="center" vertical="center" wrapText="1"/>
    </xf>
    <xf numFmtId="9" fontId="84" fillId="5" borderId="7" xfId="0" applyNumberFormat="1" applyFont="1" applyFill="1" applyBorder="1" applyAlignment="1">
      <alignment horizontal="center" vertical="center" wrapText="1" readingOrder="1"/>
    </xf>
    <xf numFmtId="0" fontId="88" fillId="5" borderId="0" xfId="0" applyFont="1" applyFill="1"/>
    <xf numFmtId="0" fontId="55" fillId="5" borderId="0" xfId="0" applyFont="1" applyFill="1"/>
    <xf numFmtId="0" fontId="118" fillId="5" borderId="0" xfId="0" applyFont="1" applyFill="1" applyAlignment="1">
      <alignment horizontal="center"/>
    </xf>
    <xf numFmtId="0" fontId="113" fillId="0" borderId="0" xfId="0" applyFont="1"/>
    <xf numFmtId="0" fontId="114" fillId="0" borderId="0" xfId="0" applyFont="1"/>
    <xf numFmtId="0" fontId="120" fillId="0" borderId="0" xfId="0" applyFont="1"/>
    <xf numFmtId="0" fontId="120" fillId="5" borderId="0" xfId="0" applyFont="1" applyFill="1"/>
    <xf numFmtId="0" fontId="118" fillId="0" borderId="0" xfId="0" applyFont="1"/>
    <xf numFmtId="0" fontId="118" fillId="5" borderId="0" xfId="0" applyFont="1" applyFill="1"/>
    <xf numFmtId="0" fontId="114" fillId="5" borderId="0" xfId="0" applyFont="1" applyFill="1" applyAlignment="1">
      <alignment horizontal="center" vertical="top"/>
    </xf>
    <xf numFmtId="0" fontId="114" fillId="5" borderId="0" xfId="0" applyFont="1" applyFill="1" applyAlignment="1">
      <alignment horizontal="center"/>
    </xf>
    <xf numFmtId="0" fontId="120" fillId="0" borderId="0" xfId="0" applyFont="1" applyAlignment="1">
      <alignment horizontal="center" wrapText="1"/>
    </xf>
    <xf numFmtId="0" fontId="114" fillId="0" borderId="0" xfId="0" applyFont="1" applyAlignment="1">
      <alignment horizontal="center"/>
    </xf>
    <xf numFmtId="0" fontId="121" fillId="5" borderId="0" xfId="0" applyFont="1" applyFill="1" applyAlignment="1">
      <alignment horizontal="center"/>
    </xf>
    <xf numFmtId="0" fontId="113" fillId="0" borderId="0" xfId="0" applyFont="1" applyProtection="1">
      <protection hidden="1"/>
    </xf>
    <xf numFmtId="0" fontId="114" fillId="0" borderId="0" xfId="0" applyFont="1" applyAlignment="1">
      <alignment horizontal="center" vertical="top"/>
    </xf>
    <xf numFmtId="0" fontId="122" fillId="5" borderId="0" xfId="0" applyFont="1" applyFill="1"/>
    <xf numFmtId="0" fontId="99" fillId="5" borderId="0" xfId="0" applyFont="1" applyFill="1" applyAlignment="1">
      <alignment horizontal="center" wrapText="1"/>
    </xf>
    <xf numFmtId="0" fontId="114" fillId="5" borderId="0" xfId="0" applyFont="1" applyFill="1" applyAlignment="1">
      <alignment horizontal="center" wrapText="1"/>
    </xf>
    <xf numFmtId="0" fontId="91" fillId="5" borderId="0" xfId="0" applyFont="1" applyFill="1" applyAlignment="1">
      <alignment horizontal="center"/>
    </xf>
    <xf numFmtId="0" fontId="91" fillId="5" borderId="0" xfId="0" applyFont="1" applyFill="1" applyAlignment="1">
      <alignment horizontal="center" wrapText="1"/>
    </xf>
    <xf numFmtId="0" fontId="92" fillId="0" borderId="0" xfId="0" applyFont="1" applyProtection="1">
      <protection hidden="1"/>
    </xf>
    <xf numFmtId="0" fontId="123" fillId="5" borderId="0" xfId="0" applyFont="1" applyFill="1" applyAlignment="1">
      <alignment horizontal="center"/>
    </xf>
    <xf numFmtId="0" fontId="33" fillId="3" borderId="2" xfId="0" applyFont="1" applyFill="1" applyBorder="1" applyAlignment="1" applyProtection="1">
      <alignment horizontal="center" shrinkToFit="1"/>
      <protection locked="0"/>
    </xf>
    <xf numFmtId="0" fontId="118" fillId="0" borderId="0" xfId="0" applyFont="1" applyAlignment="1">
      <alignment horizontal="center"/>
    </xf>
    <xf numFmtId="0" fontId="13" fillId="8" borderId="10" xfId="0" applyFont="1" applyFill="1" applyBorder="1" applyAlignment="1" applyProtection="1">
      <alignment horizontal="center" shrinkToFit="1"/>
      <protection locked="0"/>
    </xf>
    <xf numFmtId="6" fontId="29" fillId="0" borderId="0" xfId="0" applyNumberFormat="1" applyFont="1" applyAlignment="1">
      <alignment horizontal="right" shrinkToFit="1"/>
    </xf>
    <xf numFmtId="0" fontId="13" fillId="8" borderId="1" xfId="0" applyFont="1" applyFill="1" applyBorder="1" applyAlignment="1" applyProtection="1">
      <alignment horizontal="left"/>
      <protection locked="0"/>
    </xf>
    <xf numFmtId="6" fontId="2" fillId="5" borderId="0" xfId="0" applyNumberFormat="1" applyFont="1" applyFill="1"/>
    <xf numFmtId="0" fontId="43" fillId="5" borderId="0" xfId="0" applyFont="1" applyFill="1"/>
    <xf numFmtId="0" fontId="13" fillId="8" borderId="1" xfId="0" applyFont="1" applyFill="1" applyBorder="1" applyAlignment="1">
      <alignment horizontal="center" shrinkToFit="1"/>
    </xf>
    <xf numFmtId="37" fontId="32" fillId="0" borderId="0" xfId="0" applyNumberFormat="1" applyFont="1" applyAlignment="1">
      <alignment horizontal="right"/>
    </xf>
    <xf numFmtId="37" fontId="41" fillId="0" borderId="0" xfId="0" applyNumberFormat="1" applyFont="1" applyAlignment="1">
      <alignment horizontal="right"/>
    </xf>
    <xf numFmtId="2" fontId="19" fillId="0" borderId="0" xfId="0" applyNumberFormat="1" applyFont="1" applyAlignment="1">
      <alignment horizontal="right"/>
    </xf>
    <xf numFmtId="2" fontId="19" fillId="0" borderId="4" xfId="0" applyNumberFormat="1" applyFont="1" applyBorder="1" applyAlignment="1">
      <alignment horizontal="right"/>
    </xf>
    <xf numFmtId="0" fontId="109" fillId="5" borderId="0" xfId="0" applyFont="1" applyFill="1" applyAlignment="1">
      <alignment vertical="center"/>
    </xf>
    <xf numFmtId="10" fontId="109" fillId="5" borderId="0" xfId="10" applyNumberFormat="1" applyFont="1" applyFill="1" applyBorder="1" applyAlignment="1">
      <alignment horizontal="center" vertical="center"/>
    </xf>
    <xf numFmtId="0" fontId="128" fillId="5" borderId="0" xfId="0" applyFont="1" applyFill="1" applyAlignment="1">
      <alignment vertical="center" shrinkToFit="1"/>
    </xf>
    <xf numFmtId="6" fontId="115" fillId="0" borderId="0" xfId="0" applyNumberFormat="1" applyFont="1" applyAlignment="1">
      <alignment horizontal="right"/>
    </xf>
    <xf numFmtId="0" fontId="77" fillId="9" borderId="1" xfId="7" applyFont="1" applyFill="1" applyBorder="1"/>
    <xf numFmtId="0" fontId="13" fillId="3" borderId="1" xfId="7" applyFont="1" applyFill="1" applyBorder="1" applyProtection="1">
      <protection locked="0"/>
    </xf>
    <xf numFmtId="0" fontId="13" fillId="5" borderId="0" xfId="7" applyFont="1" applyFill="1"/>
    <xf numFmtId="166" fontId="13" fillId="5" borderId="3" xfId="0" quotePrefix="1" applyNumberFormat="1" applyFont="1" applyFill="1" applyBorder="1"/>
    <xf numFmtId="166" fontId="13" fillId="5" borderId="0" xfId="0" quotePrefix="1" applyNumberFormat="1" applyFont="1" applyFill="1"/>
    <xf numFmtId="3" fontId="86" fillId="5" borderId="0" xfId="1" quotePrefix="1" applyNumberFormat="1" applyFont="1" applyFill="1" applyBorder="1" applyAlignment="1" applyProtection="1"/>
    <xf numFmtId="165" fontId="88" fillId="5" borderId="0" xfId="0" applyNumberFormat="1" applyFont="1" applyFill="1" applyAlignment="1">
      <alignment horizontal="right"/>
    </xf>
    <xf numFmtId="0" fontId="32" fillId="0" borderId="3" xfId="0" applyFont="1" applyBorder="1" applyAlignment="1">
      <alignment horizontal="right"/>
    </xf>
    <xf numFmtId="170" fontId="32" fillId="0" borderId="1" xfId="1" applyNumberFormat="1" applyFont="1" applyBorder="1" applyAlignment="1">
      <alignment horizontal="right" vertical="center"/>
    </xf>
    <xf numFmtId="164" fontId="32" fillId="0" borderId="3" xfId="0" applyNumberFormat="1" applyFont="1" applyBorder="1"/>
    <xf numFmtId="164" fontId="13" fillId="5" borderId="1" xfId="0" applyNumberFormat="1" applyFont="1" applyFill="1" applyBorder="1"/>
    <xf numFmtId="164" fontId="2" fillId="5" borderId="1" xfId="10" applyNumberFormat="1" applyFont="1" applyFill="1" applyBorder="1" applyAlignment="1">
      <alignment horizontal="center" vertical="center"/>
    </xf>
    <xf numFmtId="0" fontId="58" fillId="5" borderId="0" xfId="0" applyFont="1" applyFill="1"/>
    <xf numFmtId="0" fontId="78" fillId="0" borderId="0" xfId="0" applyFont="1" applyAlignment="1">
      <alignment horizontal="right" shrinkToFit="1"/>
    </xf>
    <xf numFmtId="0" fontId="6" fillId="5" borderId="0" xfId="0" applyFont="1" applyFill="1"/>
    <xf numFmtId="8" fontId="58" fillId="8" borderId="4" xfId="0" applyNumberFormat="1" applyFont="1" applyFill="1" applyBorder="1" applyAlignment="1" applyProtection="1">
      <alignment horizontal="center" vertical="center" wrapText="1"/>
      <protection locked="0"/>
    </xf>
    <xf numFmtId="6" fontId="13" fillId="2" borderId="19" xfId="0" applyNumberFormat="1" applyFont="1" applyFill="1" applyBorder="1" applyAlignment="1">
      <alignment horizontal="left"/>
    </xf>
    <xf numFmtId="6" fontId="13" fillId="5" borderId="0" xfId="0" applyNumberFormat="1" applyFont="1" applyFill="1" applyAlignment="1">
      <alignment horizontal="left"/>
    </xf>
    <xf numFmtId="9" fontId="84" fillId="5" borderId="2" xfId="0" applyNumberFormat="1" applyFont="1" applyFill="1" applyBorder="1" applyAlignment="1">
      <alignment horizontal="center" vertical="center" wrapText="1" readingOrder="1"/>
    </xf>
    <xf numFmtId="0" fontId="13" fillId="8" borderId="7" xfId="0" applyFont="1" applyFill="1" applyBorder="1" applyAlignment="1" applyProtection="1">
      <alignment horizontal="center" wrapText="1"/>
      <protection locked="0"/>
    </xf>
    <xf numFmtId="0" fontId="34" fillId="5" borderId="0" xfId="0" applyFont="1" applyFill="1" applyAlignment="1">
      <alignment horizontal="center"/>
    </xf>
    <xf numFmtId="164" fontId="13" fillId="5" borderId="1" xfId="0" applyNumberFormat="1" applyFont="1" applyFill="1" applyBorder="1" applyAlignment="1">
      <alignment horizontal="right"/>
    </xf>
    <xf numFmtId="0" fontId="59" fillId="5" borderId="0" xfId="0" applyFont="1" applyFill="1"/>
    <xf numFmtId="0" fontId="116" fillId="5" borderId="0" xfId="0" applyFont="1" applyFill="1" applyAlignment="1">
      <alignment horizontal="right"/>
    </xf>
    <xf numFmtId="0" fontId="116" fillId="5" borderId="0" xfId="0" applyFont="1" applyFill="1" applyAlignment="1">
      <alignment horizontal="center"/>
    </xf>
    <xf numFmtId="0" fontId="119" fillId="5" borderId="0" xfId="0" applyFont="1" applyFill="1" applyAlignment="1">
      <alignment horizontal="center"/>
    </xf>
    <xf numFmtId="0" fontId="119" fillId="5" borderId="0" xfId="0" applyFont="1" applyFill="1"/>
    <xf numFmtId="0" fontId="131" fillId="5" borderId="0" xfId="0" applyFont="1" applyFill="1" applyAlignment="1">
      <alignment horizontal="center"/>
    </xf>
    <xf numFmtId="0" fontId="116" fillId="0" borderId="0" xfId="0" applyFont="1" applyAlignment="1">
      <alignment horizontal="center"/>
    </xf>
    <xf numFmtId="0" fontId="119" fillId="0" borderId="0" xfId="0" applyFont="1"/>
    <xf numFmtId="0" fontId="119" fillId="0" borderId="0" xfId="0" applyFont="1" applyAlignment="1">
      <alignment horizontal="center"/>
    </xf>
    <xf numFmtId="0" fontId="19" fillId="5" borderId="0" xfId="0" applyFont="1" applyFill="1" applyAlignment="1">
      <alignment vertical="top"/>
    </xf>
    <xf numFmtId="0" fontId="2" fillId="5" borderId="0" xfId="0" applyFont="1" applyFill="1" applyAlignment="1">
      <alignment vertical="top"/>
    </xf>
    <xf numFmtId="0" fontId="0" fillId="5" borderId="0" xfId="0" applyFill="1" applyAlignment="1">
      <alignment vertical="top"/>
    </xf>
    <xf numFmtId="0" fontId="114" fillId="5" borderId="0" xfId="0" applyFont="1" applyFill="1" applyAlignment="1">
      <alignment horizontal="right" vertical="top"/>
    </xf>
    <xf numFmtId="0" fontId="86" fillId="0" borderId="0" xfId="0" applyFont="1" applyAlignment="1">
      <alignment vertical="top"/>
    </xf>
    <xf numFmtId="6" fontId="2" fillId="5" borderId="3" xfId="0" applyNumberFormat="1" applyFont="1" applyFill="1" applyBorder="1" applyAlignment="1">
      <alignment horizontal="center"/>
    </xf>
    <xf numFmtId="0" fontId="1" fillId="5" borderId="0" xfId="0" applyFont="1" applyFill="1" applyAlignment="1">
      <alignment horizontal="left" indent="1"/>
    </xf>
    <xf numFmtId="0" fontId="1" fillId="5" borderId="1" xfId="0" applyFont="1" applyFill="1" applyBorder="1" applyAlignment="1">
      <alignment horizontal="left" indent="1"/>
    </xf>
    <xf numFmtId="0" fontId="128" fillId="2" borderId="0" xfId="0" applyFont="1" applyFill="1" applyAlignment="1">
      <alignment vertical="center"/>
    </xf>
    <xf numFmtId="164" fontId="83" fillId="5" borderId="20" xfId="0" applyNumberFormat="1" applyFont="1" applyFill="1" applyBorder="1" applyAlignment="1">
      <alignment horizontal="center" vertical="center" wrapText="1" readingOrder="1"/>
    </xf>
    <xf numFmtId="0" fontId="109" fillId="5" borderId="44" xfId="0" applyFont="1" applyFill="1" applyBorder="1"/>
    <xf numFmtId="0" fontId="132" fillId="5" borderId="0" xfId="0" applyFont="1" applyFill="1"/>
    <xf numFmtId="165" fontId="2" fillId="5" borderId="3" xfId="0" applyNumberFormat="1" applyFont="1" applyFill="1" applyBorder="1" applyAlignment="1">
      <alignment vertical="center"/>
    </xf>
    <xf numFmtId="165" fontId="2" fillId="5" borderId="1" xfId="0" applyNumberFormat="1" applyFont="1" applyFill="1" applyBorder="1" applyAlignment="1">
      <alignment vertical="center"/>
    </xf>
    <xf numFmtId="0" fontId="2" fillId="5" borderId="3" xfId="0" applyFont="1" applyFill="1" applyBorder="1" applyAlignment="1">
      <alignment vertical="center"/>
    </xf>
    <xf numFmtId="165" fontId="2" fillId="5" borderId="3" xfId="0" applyNumberFormat="1" applyFont="1" applyFill="1" applyBorder="1" applyAlignment="1">
      <alignment vertical="center" shrinkToFit="1"/>
    </xf>
    <xf numFmtId="165" fontId="2" fillId="5" borderId="1" xfId="0" applyNumberFormat="1" applyFont="1" applyFill="1" applyBorder="1" applyAlignment="1">
      <alignment vertical="center" shrinkToFit="1"/>
    </xf>
    <xf numFmtId="0" fontId="26" fillId="3" borderId="2" xfId="0" applyFont="1" applyFill="1" applyBorder="1" applyAlignment="1" applyProtection="1">
      <alignment horizontal="center" shrinkToFit="1"/>
      <protection locked="0"/>
    </xf>
    <xf numFmtId="0" fontId="133" fillId="5" borderId="10" xfId="0" applyFont="1" applyFill="1" applyBorder="1"/>
    <xf numFmtId="0" fontId="13" fillId="3" borderId="2" xfId="0" applyFont="1" applyFill="1" applyBorder="1" applyAlignment="1" applyProtection="1">
      <alignment horizontal="center" shrinkToFit="1"/>
      <protection locked="0"/>
    </xf>
    <xf numFmtId="0" fontId="13" fillId="5" borderId="0" xfId="0" applyFont="1" applyFill="1" applyAlignment="1">
      <alignment horizontal="left" wrapText="1"/>
    </xf>
    <xf numFmtId="0" fontId="32" fillId="0" borderId="0" xfId="0" applyFont="1" applyAlignment="1">
      <alignment horizontal="left" wrapText="1"/>
    </xf>
    <xf numFmtId="0" fontId="13" fillId="8" borderId="2" xfId="0" applyFont="1" applyFill="1" applyBorder="1" applyAlignment="1" applyProtection="1">
      <alignment horizontal="center" wrapText="1"/>
      <protection locked="0"/>
    </xf>
    <xf numFmtId="0" fontId="13" fillId="5" borderId="1" xfId="0" applyFont="1" applyFill="1" applyBorder="1" applyAlignment="1">
      <alignment horizontal="center" wrapText="1"/>
    </xf>
    <xf numFmtId="0" fontId="13" fillId="5" borderId="10" xfId="0" applyFont="1" applyFill="1" applyBorder="1" applyAlignment="1">
      <alignment horizontal="center" wrapText="1"/>
    </xf>
    <xf numFmtId="0" fontId="13" fillId="5" borderId="0" xfId="0" applyFont="1" applyFill="1" applyAlignment="1">
      <alignment horizontal="center" wrapText="1"/>
    </xf>
    <xf numFmtId="0" fontId="13" fillId="8" borderId="2" xfId="0" applyFont="1" applyFill="1" applyBorder="1" applyAlignment="1" applyProtection="1">
      <alignment horizontal="center" wrapText="1" readingOrder="1"/>
      <protection locked="0"/>
    </xf>
    <xf numFmtId="0" fontId="13" fillId="8" borderId="4" xfId="0" applyFont="1" applyFill="1" applyBorder="1" applyAlignment="1" applyProtection="1">
      <alignment horizontal="center" wrapText="1"/>
      <protection locked="0"/>
    </xf>
    <xf numFmtId="9" fontId="83" fillId="5" borderId="2" xfId="0" applyNumberFormat="1" applyFont="1" applyFill="1" applyBorder="1" applyAlignment="1">
      <alignment horizontal="center" vertical="center" wrapText="1" readingOrder="1"/>
    </xf>
    <xf numFmtId="164" fontId="83" fillId="5" borderId="12" xfId="0" applyNumberFormat="1" applyFont="1" applyFill="1" applyBorder="1" applyAlignment="1">
      <alignment horizontal="center" vertical="center" wrapText="1"/>
    </xf>
    <xf numFmtId="9" fontId="84" fillId="5" borderId="6" xfId="7" applyNumberFormat="1" applyFont="1" applyFill="1" applyBorder="1" applyAlignment="1">
      <alignment horizontal="center" vertical="center" wrapText="1" readingOrder="1"/>
    </xf>
    <xf numFmtId="0" fontId="92" fillId="5" borderId="0" xfId="0" applyFont="1" applyFill="1" applyAlignment="1">
      <alignment horizontal="left" vertical="top"/>
    </xf>
    <xf numFmtId="0" fontId="141" fillId="0" borderId="0" xfId="0" applyFont="1"/>
    <xf numFmtId="6" fontId="91" fillId="2" borderId="3" xfId="0" applyNumberFormat="1" applyFont="1" applyFill="1" applyBorder="1" applyAlignment="1">
      <alignment vertical="center"/>
    </xf>
    <xf numFmtId="164" fontId="91" fillId="5" borderId="3" xfId="10" applyNumberFormat="1" applyFont="1" applyFill="1" applyBorder="1" applyAlignment="1">
      <alignment horizontal="center"/>
    </xf>
    <xf numFmtId="0" fontId="143" fillId="5" borderId="0" xfId="0" applyFont="1" applyFill="1"/>
    <xf numFmtId="0" fontId="144" fillId="0" borderId="0" xfId="0" applyFont="1"/>
    <xf numFmtId="6" fontId="58" fillId="0" borderId="0" xfId="0" applyNumberFormat="1" applyFont="1" applyAlignment="1">
      <alignment horizontal="right" shrinkToFit="1"/>
    </xf>
    <xf numFmtId="6" fontId="13" fillId="8" borderId="10" xfId="0" applyNumberFormat="1" applyFont="1" applyFill="1" applyBorder="1" applyAlignment="1">
      <alignment horizontal="center"/>
    </xf>
    <xf numFmtId="6" fontId="141" fillId="2" borderId="3" xfId="0" applyNumberFormat="1" applyFont="1" applyFill="1" applyBorder="1" applyAlignment="1">
      <alignment vertical="center"/>
    </xf>
    <xf numFmtId="0" fontId="13" fillId="8" borderId="1" xfId="0" applyFont="1" applyFill="1" applyBorder="1" applyAlignment="1" applyProtection="1">
      <alignment horizontal="center" shrinkToFit="1"/>
      <protection locked="0"/>
    </xf>
    <xf numFmtId="165" fontId="1" fillId="3" borderId="2" xfId="0" applyNumberFormat="1" applyFont="1" applyFill="1" applyBorder="1" applyAlignment="1" applyProtection="1">
      <alignment horizontal="center"/>
      <protection locked="0"/>
    </xf>
    <xf numFmtId="165" fontId="1" fillId="3" borderId="11" xfId="0" applyNumberFormat="1" applyFont="1" applyFill="1" applyBorder="1" applyAlignment="1" applyProtection="1">
      <alignment horizontal="center"/>
      <protection locked="0"/>
    </xf>
    <xf numFmtId="0" fontId="110" fillId="0" borderId="0" xfId="0" applyFont="1" applyAlignment="1">
      <alignment horizontal="center" vertical="center" wrapText="1"/>
    </xf>
    <xf numFmtId="164" fontId="13" fillId="0" borderId="9" xfId="0" applyNumberFormat="1" applyFont="1" applyBorder="1" applyAlignment="1">
      <alignment horizontal="center" shrinkToFit="1"/>
    </xf>
    <xf numFmtId="165" fontId="13" fillId="5" borderId="0" xfId="0" applyNumberFormat="1" applyFont="1" applyFill="1" applyAlignment="1">
      <alignment horizontal="center"/>
    </xf>
    <xf numFmtId="0" fontId="19" fillId="0" borderId="9" xfId="0" applyFont="1" applyBorder="1" applyAlignment="1">
      <alignment horizontal="center" vertical="center" shrinkToFit="1"/>
    </xf>
    <xf numFmtId="6" fontId="19" fillId="3" borderId="2" xfId="0" applyNumberFormat="1" applyFont="1" applyFill="1" applyBorder="1" applyAlignment="1" applyProtection="1">
      <alignment horizontal="right"/>
      <protection locked="0"/>
    </xf>
    <xf numFmtId="9" fontId="86" fillId="0" borderId="7" xfId="0" applyNumberFormat="1" applyFont="1" applyBorder="1" applyAlignment="1">
      <alignment horizontal="right"/>
    </xf>
    <xf numFmtId="0" fontId="126" fillId="5" borderId="44" xfId="0" applyFont="1" applyFill="1" applyBorder="1"/>
    <xf numFmtId="0" fontId="124" fillId="5" borderId="0" xfId="0" applyFont="1" applyFill="1" applyAlignment="1">
      <alignment vertical="center" wrapText="1"/>
    </xf>
    <xf numFmtId="0" fontId="124" fillId="5" borderId="0" xfId="0" applyFont="1" applyFill="1" applyAlignment="1">
      <alignment horizontal="left" vertical="center" indent="2"/>
    </xf>
    <xf numFmtId="0" fontId="124" fillId="5" borderId="0" xfId="0" applyFont="1" applyFill="1" applyAlignment="1">
      <alignment horizontal="left"/>
    </xf>
    <xf numFmtId="0" fontId="124" fillId="5" borderId="43" xfId="0" applyFont="1" applyFill="1" applyBorder="1" applyAlignment="1">
      <alignment horizontal="left" vertical="center" wrapText="1" indent="1"/>
    </xf>
    <xf numFmtId="0" fontId="124" fillId="5" borderId="0" xfId="0" applyFont="1" applyFill="1" applyAlignment="1">
      <alignment horizontal="left" vertical="center" wrapText="1" indent="1"/>
    </xf>
    <xf numFmtId="0" fontId="117" fillId="5" borderId="45" xfId="0" applyFont="1" applyFill="1" applyBorder="1" applyAlignment="1">
      <alignment horizontal="left" vertical="center" indent="2"/>
    </xf>
    <xf numFmtId="0" fontId="117" fillId="5" borderId="48" xfId="0" applyFont="1" applyFill="1" applyBorder="1" applyAlignment="1">
      <alignment horizontal="left" vertical="center" indent="2"/>
    </xf>
    <xf numFmtId="0" fontId="125" fillId="5" borderId="45" xfId="0" applyFont="1" applyFill="1" applyBorder="1" applyAlignment="1">
      <alignment horizontal="left" vertical="center" indent="2"/>
    </xf>
    <xf numFmtId="0" fontId="117" fillId="5" borderId="45" xfId="0" applyFont="1" applyFill="1" applyBorder="1" applyAlignment="1">
      <alignment horizontal="left" vertical="center" wrapText="1" indent="2"/>
    </xf>
    <xf numFmtId="0" fontId="117" fillId="5" borderId="48" xfId="0" applyFont="1" applyFill="1" applyBorder="1" applyAlignment="1">
      <alignment horizontal="left" vertical="center" wrapText="1" indent="2"/>
    </xf>
    <xf numFmtId="0" fontId="125" fillId="5" borderId="48" xfId="0" applyFont="1" applyFill="1" applyBorder="1" applyAlignment="1">
      <alignment horizontal="left" vertical="center" indent="2"/>
    </xf>
    <xf numFmtId="0" fontId="114" fillId="14" borderId="0" xfId="0" applyFont="1" applyFill="1"/>
    <xf numFmtId="0" fontId="1" fillId="8" borderId="10" xfId="0" applyFont="1" applyFill="1" applyBorder="1" applyAlignment="1" applyProtection="1">
      <alignment horizontal="center"/>
      <protection locked="0"/>
    </xf>
    <xf numFmtId="3" fontId="1" fillId="5" borderId="10" xfId="1" applyNumberFormat="1" applyFont="1" applyFill="1" applyBorder="1" applyAlignment="1">
      <alignment horizontal="center"/>
    </xf>
    <xf numFmtId="0" fontId="1" fillId="8" borderId="10" xfId="0" applyFont="1" applyFill="1" applyBorder="1" applyAlignment="1" applyProtection="1">
      <alignment horizontal="left"/>
      <protection locked="0"/>
    </xf>
    <xf numFmtId="1" fontId="1" fillId="5" borderId="10" xfId="0" applyNumberFormat="1" applyFont="1" applyFill="1" applyBorder="1" applyAlignment="1">
      <alignment horizontal="center"/>
    </xf>
    <xf numFmtId="0" fontId="73" fillId="5" borderId="0" xfId="0" applyFont="1" applyFill="1" applyAlignment="1">
      <alignment horizontal="center"/>
    </xf>
    <xf numFmtId="1" fontId="1" fillId="5" borderId="0" xfId="0" applyNumberFormat="1" applyFont="1" applyFill="1" applyAlignment="1">
      <alignment horizontal="center"/>
    </xf>
    <xf numFmtId="0" fontId="1" fillId="5" borderId="0" xfId="0" applyFont="1" applyFill="1" applyAlignment="1">
      <alignment shrinkToFit="1"/>
    </xf>
    <xf numFmtId="0" fontId="1" fillId="8" borderId="1" xfId="0" applyFont="1" applyFill="1" applyBorder="1" applyProtection="1">
      <protection locked="0"/>
    </xf>
    <xf numFmtId="0" fontId="1" fillId="0" borderId="0" xfId="0" applyFont="1" applyProtection="1">
      <protection locked="0"/>
    </xf>
    <xf numFmtId="9" fontId="82" fillId="0" borderId="1" xfId="0" applyNumberFormat="1" applyFont="1" applyBorder="1" applyAlignment="1">
      <alignment horizontal="center"/>
    </xf>
    <xf numFmtId="0" fontId="1" fillId="8" borderId="1" xfId="0" applyFont="1" applyFill="1" applyBorder="1" applyAlignment="1" applyProtection="1">
      <alignment horizontal="left"/>
      <protection locked="0"/>
    </xf>
    <xf numFmtId="0" fontId="1" fillId="0" borderId="0" xfId="0" applyFont="1" applyAlignment="1">
      <alignment horizontal="left"/>
    </xf>
    <xf numFmtId="0" fontId="1" fillId="5" borderId="0" xfId="0" applyFont="1" applyFill="1" applyAlignment="1">
      <alignment horizontal="left"/>
    </xf>
    <xf numFmtId="0" fontId="82" fillId="5" borderId="0" xfId="0" applyFont="1" applyFill="1" applyAlignment="1">
      <alignment horizontal="left"/>
    </xf>
    <xf numFmtId="0" fontId="1" fillId="8" borderId="1" xfId="0" applyFont="1" applyFill="1" applyBorder="1" applyAlignment="1" applyProtection="1">
      <alignment horizontal="center"/>
      <protection locked="0"/>
    </xf>
    <xf numFmtId="0" fontId="1" fillId="5" borderId="0" xfId="0" applyFont="1" applyFill="1" applyAlignment="1">
      <alignment horizontal="right" indent="1"/>
    </xf>
    <xf numFmtId="1" fontId="1" fillId="0" borderId="2" xfId="0" applyNumberFormat="1" applyFont="1" applyBorder="1" applyAlignment="1">
      <alignment horizontal="center"/>
    </xf>
    <xf numFmtId="1" fontId="29" fillId="5" borderId="0" xfId="0" applyNumberFormat="1" applyFont="1" applyFill="1" applyAlignment="1">
      <alignment horizontal="center"/>
    </xf>
    <xf numFmtId="0" fontId="1" fillId="0" borderId="1" xfId="0" applyFont="1" applyBorder="1" applyAlignment="1">
      <alignment horizontal="center" wrapText="1"/>
    </xf>
    <xf numFmtId="0" fontId="63" fillId="0" borderId="0" xfId="0" applyFont="1" applyAlignment="1">
      <alignment wrapText="1"/>
    </xf>
    <xf numFmtId="0" fontId="1" fillId="0" borderId="1" xfId="0" applyFont="1" applyBorder="1" applyAlignment="1">
      <alignment horizontal="center"/>
    </xf>
    <xf numFmtId="0" fontId="120" fillId="5" borderId="0" xfId="0" applyFont="1" applyFill="1" applyAlignment="1">
      <alignment horizontal="center" wrapText="1"/>
    </xf>
    <xf numFmtId="0" fontId="1" fillId="3" borderId="12" xfId="0" applyFont="1" applyFill="1" applyBorder="1" applyAlignment="1" applyProtection="1">
      <alignment horizontal="center" shrinkToFit="1"/>
      <protection locked="0"/>
    </xf>
    <xf numFmtId="0" fontId="1" fillId="3" borderId="2" xfId="0" applyFont="1" applyFill="1" applyBorder="1" applyAlignment="1" applyProtection="1">
      <alignment horizontal="center"/>
      <protection locked="0"/>
    </xf>
    <xf numFmtId="9" fontId="1" fillId="3" borderId="2" xfId="0" applyNumberFormat="1" applyFont="1" applyFill="1" applyBorder="1" applyAlignment="1" applyProtection="1">
      <alignment horizontal="center"/>
      <protection locked="0"/>
    </xf>
    <xf numFmtId="0" fontId="88" fillId="5" borderId="0" xfId="0" applyFont="1" applyFill="1" applyAlignment="1">
      <alignment horizontal="center"/>
    </xf>
    <xf numFmtId="0" fontId="152" fillId="0" borderId="0" xfId="0" applyFont="1" applyAlignment="1">
      <alignment wrapText="1"/>
    </xf>
    <xf numFmtId="0" fontId="1" fillId="0" borderId="0" xfId="0" applyFont="1" applyAlignment="1">
      <alignment horizontal="center" wrapText="1"/>
    </xf>
    <xf numFmtId="2" fontId="13" fillId="0" borderId="0" xfId="0" applyNumberFormat="1" applyFont="1" applyAlignment="1">
      <alignment horizontal="center"/>
    </xf>
    <xf numFmtId="0" fontId="136" fillId="0" borderId="0" xfId="0" applyFont="1"/>
    <xf numFmtId="0" fontId="13" fillId="0" borderId="3" xfId="0" applyFont="1" applyBorder="1" applyAlignment="1">
      <alignment horizontal="left" indent="2"/>
    </xf>
    <xf numFmtId="0" fontId="104" fillId="0" borderId="3" xfId="0" applyFont="1" applyBorder="1" applyAlignment="1">
      <alignment horizontal="center"/>
    </xf>
    <xf numFmtId="0" fontId="104" fillId="0" borderId="0" xfId="0" applyFont="1" applyAlignment="1">
      <alignment horizontal="center"/>
    </xf>
    <xf numFmtId="0" fontId="104" fillId="0" borderId="1" xfId="0" applyFont="1" applyBorder="1" applyAlignment="1">
      <alignment horizontal="center"/>
    </xf>
    <xf numFmtId="0" fontId="13" fillId="0" borderId="3" xfId="0" applyFont="1" applyBorder="1" applyAlignment="1">
      <alignment horizontal="center"/>
    </xf>
    <xf numFmtId="3" fontId="13" fillId="8" borderId="10" xfId="1" applyNumberFormat="1" applyFont="1" applyFill="1" applyBorder="1" applyAlignment="1" applyProtection="1">
      <alignment horizontal="center"/>
      <protection locked="0"/>
    </xf>
    <xf numFmtId="0" fontId="19" fillId="0" borderId="10" xfId="0" applyFont="1" applyBorder="1" applyAlignment="1">
      <alignment horizontal="left"/>
    </xf>
    <xf numFmtId="0" fontId="19" fillId="0" borderId="0" xfId="0" applyFont="1" applyAlignment="1">
      <alignment horizontal="right" wrapText="1"/>
    </xf>
    <xf numFmtId="0" fontId="19" fillId="0" borderId="9" xfId="0" applyFont="1" applyBorder="1" applyAlignment="1">
      <alignment horizontal="center" vertical="center" wrapText="1"/>
    </xf>
    <xf numFmtId="164" fontId="13" fillId="0" borderId="0" xfId="11" applyNumberFormat="1" applyFont="1" applyFill="1" applyAlignment="1">
      <alignment horizontal="center"/>
    </xf>
    <xf numFmtId="38" fontId="114" fillId="0" borderId="0" xfId="0" applyNumberFormat="1" applyFont="1" applyAlignment="1">
      <alignment horizontal="center"/>
    </xf>
    <xf numFmtId="164" fontId="32" fillId="0" borderId="1" xfId="0" applyNumberFormat="1" applyFont="1" applyBorder="1" applyAlignment="1">
      <alignment vertical="center"/>
    </xf>
    <xf numFmtId="164" fontId="83"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10" fontId="13" fillId="5" borderId="2" xfId="0" applyNumberFormat="1" applyFont="1" applyFill="1" applyBorder="1" applyAlignment="1">
      <alignment horizontal="center" vertical="center"/>
    </xf>
    <xf numFmtId="164" fontId="13" fillId="5" borderId="2" xfId="10" applyNumberFormat="1" applyFont="1" applyFill="1" applyBorder="1" applyAlignment="1">
      <alignment horizontal="center" vertical="center"/>
    </xf>
    <xf numFmtId="165"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wrapText="1" readingOrder="1"/>
    </xf>
    <xf numFmtId="165" fontId="13" fillId="5" borderId="2" xfId="0" applyNumberFormat="1" applyFont="1" applyFill="1" applyBorder="1" applyAlignment="1">
      <alignment horizontal="center" vertical="center" wrapText="1" readingOrder="1"/>
    </xf>
    <xf numFmtId="164" fontId="83" fillId="5" borderId="2" xfId="0" applyNumberFormat="1" applyFont="1" applyFill="1" applyBorder="1" applyAlignment="1">
      <alignment horizontal="center" vertical="center" wrapText="1" readingOrder="1"/>
    </xf>
    <xf numFmtId="165" fontId="83" fillId="5" borderId="2" xfId="0" applyNumberFormat="1" applyFont="1" applyFill="1" applyBorder="1" applyAlignment="1">
      <alignment horizontal="center" vertical="center" wrapText="1" readingOrder="1"/>
    </xf>
    <xf numFmtId="164" fontId="83" fillId="5" borderId="11" xfId="0" applyNumberFormat="1" applyFont="1" applyFill="1" applyBorder="1" applyAlignment="1">
      <alignment horizontal="center" vertical="center" wrapText="1" readingOrder="1"/>
    </xf>
    <xf numFmtId="165" fontId="86" fillId="10" borderId="2" xfId="0" applyNumberFormat="1" applyFont="1" applyFill="1" applyBorder="1" applyAlignment="1">
      <alignment shrinkToFit="1"/>
    </xf>
    <xf numFmtId="165" fontId="86" fillId="3" borderId="2" xfId="0" applyNumberFormat="1" applyFont="1" applyFill="1" applyBorder="1" applyAlignment="1" applyProtection="1">
      <alignment shrinkToFit="1"/>
      <protection locked="0"/>
    </xf>
    <xf numFmtId="164" fontId="13" fillId="5" borderId="4" xfId="0" applyNumberFormat="1" applyFont="1" applyFill="1" applyBorder="1" applyAlignment="1">
      <alignment horizontal="center" vertical="center"/>
    </xf>
    <xf numFmtId="5" fontId="83" fillId="5" borderId="2" xfId="0" applyNumberFormat="1" applyFont="1" applyFill="1" applyBorder="1" applyAlignment="1">
      <alignment horizontal="center" vertical="center" shrinkToFit="1" readingOrder="1"/>
    </xf>
    <xf numFmtId="9" fontId="84" fillId="5" borderId="2" xfId="0" applyNumberFormat="1" applyFont="1" applyFill="1" applyBorder="1" applyAlignment="1">
      <alignment horizontal="center" vertical="center" shrinkToFit="1" readingOrder="1"/>
    </xf>
    <xf numFmtId="6" fontId="13" fillId="5" borderId="2" xfId="0" applyNumberFormat="1" applyFont="1" applyFill="1" applyBorder="1" applyAlignment="1">
      <alignment horizontal="center" vertical="center"/>
    </xf>
    <xf numFmtId="9" fontId="86" fillId="0" borderId="2" xfId="0" applyNumberFormat="1" applyFont="1" applyBorder="1" applyAlignment="1">
      <alignment horizontal="center"/>
    </xf>
    <xf numFmtId="10" fontId="13" fillId="5" borderId="7" xfId="0" applyNumberFormat="1" applyFont="1" applyFill="1" applyBorder="1" applyAlignment="1">
      <alignment horizontal="center" vertical="center"/>
    </xf>
    <xf numFmtId="6" fontId="1" fillId="0" borderId="0" xfId="0" applyNumberFormat="1" applyFont="1" applyAlignment="1">
      <alignment horizontal="center"/>
    </xf>
    <xf numFmtId="0" fontId="1" fillId="5" borderId="1" xfId="0" applyFont="1" applyFill="1" applyBorder="1" applyAlignment="1">
      <alignment horizontal="center"/>
    </xf>
    <xf numFmtId="0" fontId="32" fillId="0" borderId="0" xfId="0" applyFont="1" applyAlignment="1">
      <alignment horizontal="left"/>
    </xf>
    <xf numFmtId="164" fontId="107" fillId="0" borderId="0" xfId="11" applyNumberFormat="1" applyFont="1" applyBorder="1" applyAlignment="1" applyProtection="1">
      <alignment horizontal="center"/>
    </xf>
    <xf numFmtId="0" fontId="13" fillId="0" borderId="0" xfId="11" applyNumberFormat="1" applyFont="1" applyFill="1" applyAlignment="1">
      <alignment horizontal="center"/>
    </xf>
    <xf numFmtId="0" fontId="13" fillId="5" borderId="0" xfId="0" applyFont="1" applyFill="1" applyAlignment="1">
      <alignment horizontal="left" indent="2"/>
    </xf>
    <xf numFmtId="164" fontId="157" fillId="0" borderId="0" xfId="11" applyNumberFormat="1" applyFont="1" applyBorder="1" applyAlignment="1" applyProtection="1">
      <alignment horizontal="left" shrinkToFit="1"/>
    </xf>
    <xf numFmtId="0" fontId="40" fillId="0" borderId="0" xfId="0" applyFont="1" applyAlignment="1">
      <alignment horizontal="center"/>
    </xf>
    <xf numFmtId="2" fontId="107" fillId="0" borderId="0" xfId="8" applyNumberFormat="1" applyFont="1" applyAlignment="1">
      <alignment horizontal="center"/>
    </xf>
    <xf numFmtId="9" fontId="13" fillId="0" borderId="0" xfId="0" applyNumberFormat="1" applyFont="1" applyAlignment="1">
      <alignment horizontal="left"/>
    </xf>
    <xf numFmtId="10" fontId="19" fillId="0" borderId="0" xfId="0" applyNumberFormat="1" applyFont="1" applyAlignment="1">
      <alignment horizontal="center"/>
    </xf>
    <xf numFmtId="9" fontId="158" fillId="0" borderId="0" xfId="0" applyNumberFormat="1" applyFont="1" applyAlignment="1">
      <alignment horizontal="center"/>
    </xf>
    <xf numFmtId="0" fontId="158" fillId="0" borderId="0" xfId="0" applyFont="1" applyAlignment="1">
      <alignment horizontal="left" indent="2"/>
    </xf>
    <xf numFmtId="0" fontId="40" fillId="0" borderId="0" xfId="0" applyFont="1" applyAlignment="1">
      <alignment horizontal="left"/>
    </xf>
    <xf numFmtId="0" fontId="155" fillId="0" borderId="0" xfId="8" applyFont="1"/>
    <xf numFmtId="0" fontId="13" fillId="0" borderId="0" xfId="8" applyFont="1"/>
    <xf numFmtId="0" fontId="107" fillId="0" borderId="0" xfId="8" applyFont="1"/>
    <xf numFmtId="0" fontId="129" fillId="0" borderId="0" xfId="8" applyFont="1" applyAlignment="1">
      <alignment horizontal="center"/>
    </xf>
    <xf numFmtId="0" fontId="17" fillId="0" borderId="0" xfId="8" applyFont="1" applyAlignment="1">
      <alignment horizontal="right" wrapText="1"/>
    </xf>
    <xf numFmtId="10" fontId="13" fillId="0" borderId="0" xfId="8" applyNumberFormat="1" applyFont="1" applyAlignment="1">
      <alignment horizontal="center"/>
    </xf>
    <xf numFmtId="0" fontId="13" fillId="0" borderId="0" xfId="8" applyFont="1" applyAlignment="1">
      <alignment horizontal="right"/>
    </xf>
    <xf numFmtId="6" fontId="13" fillId="0" borderId="0" xfId="8" applyNumberFormat="1" applyFont="1" applyAlignment="1">
      <alignment horizontal="center"/>
    </xf>
    <xf numFmtId="0" fontId="86" fillId="0" borderId="0" xfId="8" applyFont="1" applyAlignment="1">
      <alignment horizontal="right"/>
    </xf>
    <xf numFmtId="0" fontId="46" fillId="0" borderId="0" xfId="8" applyFont="1"/>
    <xf numFmtId="0" fontId="17" fillId="0" borderId="0" xfId="0" applyFont="1" applyAlignment="1">
      <alignment horizontal="center" wrapText="1"/>
    </xf>
    <xf numFmtId="0" fontId="17" fillId="0" borderId="0" xfId="0" applyFont="1" applyAlignment="1">
      <alignment horizontal="right" wrapText="1"/>
    </xf>
    <xf numFmtId="0" fontId="47" fillId="0" borderId="0" xfId="0" applyFont="1" applyProtection="1">
      <protection hidden="1"/>
    </xf>
    <xf numFmtId="0" fontId="1" fillId="0" borderId="0" xfId="0" applyFont="1" applyAlignment="1">
      <alignment horizontal="right"/>
    </xf>
    <xf numFmtId="6" fontId="29" fillId="0" borderId="0" xfId="0" applyNumberFormat="1"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6" fontId="1" fillId="0" borderId="1" xfId="0" applyNumberFormat="1" applyFont="1" applyBorder="1" applyAlignment="1">
      <alignment horizontal="center"/>
    </xf>
    <xf numFmtId="165" fontId="1" fillId="3" borderId="10" xfId="0" applyNumberFormat="1" applyFont="1" applyFill="1" applyBorder="1" applyAlignment="1" applyProtection="1">
      <alignment horizontal="center" vertical="center"/>
      <protection locked="0"/>
    </xf>
    <xf numFmtId="0" fontId="1" fillId="0" borderId="0" xfId="0" applyFont="1" applyAlignment="1">
      <alignment horizontal="center"/>
    </xf>
    <xf numFmtId="6" fontId="1" fillId="0" borderId="3" xfId="0" applyNumberFormat="1" applyFont="1" applyBorder="1" applyAlignment="1">
      <alignment horizontal="center"/>
    </xf>
    <xf numFmtId="0" fontId="1" fillId="0" borderId="3" xfId="0" applyFont="1" applyBorder="1" applyAlignment="1">
      <alignment horizontal="center"/>
    </xf>
    <xf numFmtId="0" fontId="29" fillId="0" borderId="0" xfId="0" applyFont="1"/>
    <xf numFmtId="3" fontId="29" fillId="0" borderId="0" xfId="0" applyNumberFormat="1" applyFont="1" applyAlignment="1">
      <alignment horizontal="center"/>
    </xf>
    <xf numFmtId="0" fontId="29" fillId="0" borderId="0" xfId="0" applyFont="1" applyAlignment="1">
      <alignment horizontal="right" indent="3"/>
    </xf>
    <xf numFmtId="0" fontId="1" fillId="0" borderId="1" xfId="0" applyFont="1" applyBorder="1" applyAlignment="1" applyProtection="1">
      <alignment horizontal="center" vertical="center"/>
      <protection locked="0"/>
    </xf>
    <xf numFmtId="3" fontId="1" fillId="3" borderId="10"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82" fillId="0" borderId="0" xfId="0" applyFont="1" applyAlignment="1">
      <alignment horizontal="center"/>
    </xf>
    <xf numFmtId="0" fontId="82" fillId="0" borderId="1" xfId="0" applyFont="1" applyBorder="1" applyAlignment="1">
      <alignment horizontal="center"/>
    </xf>
    <xf numFmtId="1" fontId="29" fillId="0" borderId="0" xfId="0" applyNumberFormat="1" applyFont="1" applyAlignment="1" applyProtection="1">
      <alignment horizontal="center"/>
      <protection hidden="1"/>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left" indent="5"/>
    </xf>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left" indent="5"/>
    </xf>
    <xf numFmtId="0" fontId="82" fillId="0" borderId="1" xfId="0" applyFont="1" applyBorder="1" applyAlignment="1">
      <alignment horizontal="left" indent="5"/>
    </xf>
    <xf numFmtId="0" fontId="82" fillId="5" borderId="1" xfId="0" applyFont="1" applyFill="1" applyBorder="1"/>
    <xf numFmtId="0" fontId="87" fillId="5" borderId="3" xfId="0" applyFont="1" applyFill="1" applyBorder="1" applyAlignment="1">
      <alignment vertical="center"/>
    </xf>
    <xf numFmtId="165" fontId="119" fillId="0" borderId="0" xfId="0" applyNumberFormat="1" applyFont="1" applyAlignment="1">
      <alignment horizontal="center"/>
    </xf>
    <xf numFmtId="165" fontId="82" fillId="5" borderId="0" xfId="0" applyNumberFormat="1" applyFont="1" applyFill="1" applyAlignment="1">
      <alignment horizontal="center"/>
    </xf>
    <xf numFmtId="0" fontId="82" fillId="5" borderId="0" xfId="0" applyFont="1" applyFill="1" applyAlignment="1">
      <alignment horizontal="left" indent="1"/>
    </xf>
    <xf numFmtId="0" fontId="34" fillId="0" borderId="0" xfId="0" applyFont="1" applyAlignment="1" applyProtection="1">
      <alignment horizontal="center" vertical="center"/>
      <protection locked="0"/>
    </xf>
    <xf numFmtId="0" fontId="82" fillId="5" borderId="0" xfId="0" applyFont="1" applyFill="1" applyAlignment="1">
      <alignment horizontal="center" vertical="center"/>
    </xf>
    <xf numFmtId="0" fontId="82" fillId="5" borderId="0" xfId="0" applyFont="1" applyFill="1" applyAlignment="1">
      <alignment horizontal="left" vertical="center" indent="1"/>
    </xf>
    <xf numFmtId="0" fontId="160" fillId="5" borderId="0" xfId="0" applyFont="1" applyFill="1" applyAlignment="1">
      <alignment horizontal="center" wrapText="1"/>
    </xf>
    <xf numFmtId="0" fontId="145" fillId="5" borderId="0" xfId="0" applyFont="1" applyFill="1" applyAlignment="1">
      <alignment horizontal="center" vertical="center"/>
    </xf>
    <xf numFmtId="0" fontId="145" fillId="5" borderId="0" xfId="0" applyFont="1" applyFill="1" applyAlignment="1">
      <alignment horizontal="left" vertical="center" indent="1"/>
    </xf>
    <xf numFmtId="0" fontId="119" fillId="5" borderId="1" xfId="0" applyFont="1" applyFill="1" applyBorder="1"/>
    <xf numFmtId="0" fontId="82" fillId="5" borderId="1" xfId="0" applyFont="1" applyFill="1" applyBorder="1" applyAlignment="1">
      <alignment horizontal="center"/>
    </xf>
    <xf numFmtId="0" fontId="82" fillId="5" borderId="1" xfId="0" applyFont="1" applyFill="1" applyBorder="1" applyAlignment="1">
      <alignment horizontal="left" indent="1"/>
    </xf>
    <xf numFmtId="164" fontId="82" fillId="5" borderId="0" xfId="11" applyNumberFormat="1" applyFont="1" applyFill="1" applyBorder="1" applyAlignment="1">
      <alignment horizontal="center"/>
    </xf>
    <xf numFmtId="0" fontId="82" fillId="5" borderId="3" xfId="0" applyFont="1" applyFill="1" applyBorder="1"/>
    <xf numFmtId="165" fontId="82" fillId="0" borderId="3" xfId="0" applyNumberFormat="1" applyFont="1" applyBorder="1" applyAlignment="1">
      <alignment horizontal="center"/>
    </xf>
    <xf numFmtId="0" fontId="82" fillId="5" borderId="3" xfId="0" applyFont="1" applyFill="1" applyBorder="1" applyAlignment="1">
      <alignment horizontal="left" indent="1"/>
    </xf>
    <xf numFmtId="0" fontId="87" fillId="5" borderId="0" xfId="0" applyFont="1" applyFill="1" applyAlignment="1">
      <alignment horizontal="center" vertical="center" wrapText="1"/>
    </xf>
    <xf numFmtId="0" fontId="29" fillId="0" borderId="0" xfId="0" applyFont="1" applyAlignment="1">
      <alignment horizontal="left"/>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9" fillId="0" borderId="0" xfId="0" applyFont="1" applyAlignment="1">
      <alignment vertical="center" wrapText="1"/>
    </xf>
    <xf numFmtId="0" fontId="161" fillId="0" borderId="1" xfId="0" applyFont="1" applyBorder="1" applyAlignment="1">
      <alignment horizontal="center"/>
    </xf>
    <xf numFmtId="0" fontId="159" fillId="5" borderId="1" xfId="0" applyFont="1" applyFill="1" applyBorder="1" applyAlignment="1">
      <alignment horizontal="left" vertical="center" indent="1"/>
    </xf>
    <xf numFmtId="0" fontId="82" fillId="0" borderId="0" xfId="0" applyFont="1" applyAlignment="1">
      <alignment horizontal="center" vertical="center"/>
    </xf>
    <xf numFmtId="0" fontId="1" fillId="5" borderId="0" xfId="0" applyFont="1" applyFill="1" applyAlignment="1">
      <alignment horizontal="center" vertical="center"/>
    </xf>
    <xf numFmtId="0" fontId="159" fillId="5" borderId="0" xfId="0" applyFont="1" applyFill="1" applyAlignment="1">
      <alignment horizontal="left" vertical="center" indent="1"/>
    </xf>
    <xf numFmtId="0" fontId="34" fillId="5" borderId="0" xfId="0" applyFont="1" applyFill="1" applyAlignment="1">
      <alignment vertical="center"/>
    </xf>
    <xf numFmtId="0" fontId="34" fillId="5" borderId="0" xfId="0" applyFont="1" applyFill="1" applyAlignment="1">
      <alignment horizontal="center" vertical="center"/>
    </xf>
    <xf numFmtId="0" fontId="1" fillId="5" borderId="0" xfId="0" applyFont="1" applyFill="1" applyAlignment="1">
      <alignment horizontal="right" vertical="center"/>
    </xf>
    <xf numFmtId="0" fontId="91" fillId="5" borderId="0" xfId="0" applyFont="1" applyFill="1" applyAlignment="1">
      <alignment vertical="center"/>
    </xf>
    <xf numFmtId="0" fontId="87" fillId="5" borderId="0" xfId="0" applyFont="1" applyFill="1" applyAlignment="1">
      <alignment vertical="center"/>
    </xf>
    <xf numFmtId="0" fontId="1" fillId="5" borderId="3" xfId="0" applyFont="1" applyFill="1" applyBorder="1" applyAlignment="1">
      <alignment horizontal="center" vertical="center"/>
    </xf>
    <xf numFmtId="0" fontId="159" fillId="5" borderId="3" xfId="0" applyFont="1" applyFill="1" applyBorder="1" applyAlignment="1">
      <alignment horizontal="left" vertical="center" indent="1"/>
    </xf>
    <xf numFmtId="0" fontId="82" fillId="5" borderId="0" xfId="0" applyFont="1" applyFill="1" applyAlignment="1">
      <alignment horizontal="center"/>
    </xf>
    <xf numFmtId="165" fontId="119" fillId="5" borderId="0" xfId="0" applyNumberFormat="1" applyFont="1" applyFill="1" applyAlignment="1">
      <alignment horizontal="center"/>
    </xf>
    <xf numFmtId="1" fontId="34" fillId="3" borderId="10" xfId="0" applyNumberFormat="1" applyFont="1" applyFill="1" applyBorder="1" applyAlignment="1" applyProtection="1">
      <alignment horizontal="center" vertical="center"/>
      <protection locked="0"/>
    </xf>
    <xf numFmtId="0" fontId="86" fillId="5" borderId="0" xfId="0" applyFont="1" applyFill="1" applyAlignment="1">
      <alignment vertical="center"/>
    </xf>
    <xf numFmtId="0" fontId="34" fillId="3" borderId="10" xfId="0" applyFont="1" applyFill="1" applyBorder="1" applyAlignment="1" applyProtection="1">
      <alignment horizontal="center" vertical="center"/>
      <protection locked="0"/>
    </xf>
    <xf numFmtId="164" fontId="82" fillId="5" borderId="0" xfId="0" applyNumberFormat="1" applyFont="1" applyFill="1" applyAlignment="1">
      <alignment horizontal="center"/>
    </xf>
    <xf numFmtId="165" fontId="82" fillId="5" borderId="3" xfId="0" applyNumberFormat="1" applyFont="1" applyFill="1" applyBorder="1" applyAlignment="1">
      <alignment horizontal="center"/>
    </xf>
    <xf numFmtId="9" fontId="1" fillId="0" borderId="0" xfId="0" applyNumberFormat="1" applyFont="1" applyAlignment="1">
      <alignment horizontal="center"/>
    </xf>
    <xf numFmtId="0" fontId="140" fillId="0" borderId="0" xfId="0" applyFont="1"/>
    <xf numFmtId="0" fontId="1" fillId="0" borderId="0" xfId="0" applyFont="1" applyAlignment="1">
      <alignment horizontal="left" indent="4"/>
    </xf>
    <xf numFmtId="9" fontId="1" fillId="0" borderId="1" xfId="0" applyNumberFormat="1" applyFont="1" applyBorder="1" applyAlignment="1">
      <alignment horizontal="center"/>
    </xf>
    <xf numFmtId="0" fontId="1" fillId="0" borderId="1" xfId="0" applyFont="1" applyBorder="1" applyAlignment="1">
      <alignment horizontal="left" indent="4"/>
    </xf>
    <xf numFmtId="0" fontId="1" fillId="0" borderId="0" xfId="0" applyFont="1" applyAlignment="1">
      <alignment horizontal="left" vertical="center"/>
    </xf>
    <xf numFmtId="9" fontId="1" fillId="0" borderId="0" xfId="11" applyFont="1" applyBorder="1" applyAlignment="1">
      <alignment horizontal="center"/>
    </xf>
    <xf numFmtId="0" fontId="17" fillId="0" borderId="0" xfId="0" applyFont="1" applyAlignment="1">
      <alignment horizontal="left" wrapText="1" indent="4"/>
    </xf>
    <xf numFmtId="165" fontId="1" fillId="0" borderId="0" xfId="0" applyNumberFormat="1" applyFont="1" applyAlignment="1">
      <alignment horizontal="center"/>
    </xf>
    <xf numFmtId="3" fontId="1" fillId="0" borderId="3" xfId="0" applyNumberFormat="1" applyFont="1" applyBorder="1" applyAlignment="1">
      <alignment horizontal="center"/>
    </xf>
    <xf numFmtId="0" fontId="1" fillId="0" borderId="3" xfId="0" applyFont="1" applyBorder="1" applyAlignment="1">
      <alignment horizontal="left" indent="4"/>
    </xf>
    <xf numFmtId="9" fontId="85" fillId="0" borderId="0" xfId="11" applyFont="1" applyBorder="1" applyAlignment="1">
      <alignment horizontal="center"/>
    </xf>
    <xf numFmtId="0" fontId="17" fillId="0" borderId="0" xfId="0" applyFont="1" applyAlignment="1">
      <alignment horizontal="right"/>
    </xf>
    <xf numFmtId="5" fontId="1" fillId="3" borderId="1" xfId="0" applyNumberFormat="1" applyFont="1" applyFill="1" applyBorder="1" applyAlignment="1" applyProtection="1">
      <alignment horizontal="center" vertical="center"/>
      <protection locked="0"/>
    </xf>
    <xf numFmtId="37" fontId="1" fillId="0" borderId="1" xfId="0" applyNumberFormat="1" applyFont="1" applyBorder="1" applyAlignment="1">
      <alignment horizontal="center"/>
    </xf>
    <xf numFmtId="5" fontId="1" fillId="3" borderId="10" xfId="0" applyNumberFormat="1" applyFont="1" applyFill="1" applyBorder="1" applyAlignment="1" applyProtection="1">
      <alignment horizontal="center" vertical="center"/>
      <protection locked="0"/>
    </xf>
    <xf numFmtId="37" fontId="1" fillId="0" borderId="0" xfId="0" applyNumberFormat="1" applyFont="1" applyAlignment="1">
      <alignment horizontal="center"/>
    </xf>
    <xf numFmtId="5" fontId="1" fillId="3" borderId="0" xfId="0" applyNumberFormat="1" applyFont="1" applyFill="1" applyAlignment="1" applyProtection="1">
      <alignment horizontal="center" vertical="center"/>
      <protection locked="0"/>
    </xf>
    <xf numFmtId="5" fontId="1" fillId="3" borderId="3" xfId="0" applyNumberFormat="1" applyFont="1" applyFill="1" applyBorder="1" applyAlignment="1" applyProtection="1">
      <alignment horizontal="center" vertical="center"/>
      <protection locked="0"/>
    </xf>
    <xf numFmtId="37" fontId="1" fillId="0" borderId="3" xfId="0" applyNumberFormat="1" applyFont="1" applyBorder="1" applyAlignment="1">
      <alignment horizontal="center"/>
    </xf>
    <xf numFmtId="0" fontId="4" fillId="0" borderId="0" xfId="0" applyFont="1" applyAlignment="1">
      <alignment horizontal="left"/>
    </xf>
    <xf numFmtId="165" fontId="130" fillId="5" borderId="0" xfId="0" applyNumberFormat="1" applyFont="1" applyFill="1" applyAlignment="1">
      <alignment horizontal="center"/>
    </xf>
    <xf numFmtId="0" fontId="17" fillId="0" borderId="0" xfId="0" applyFont="1" applyAlignment="1">
      <alignment horizontal="left"/>
    </xf>
    <xf numFmtId="165" fontId="1" fillId="0" borderId="1" xfId="0" applyNumberFormat="1" applyFont="1" applyBorder="1" applyAlignment="1">
      <alignment horizontal="center"/>
    </xf>
    <xf numFmtId="9" fontId="83" fillId="5" borderId="1" xfId="11" applyFont="1" applyFill="1" applyBorder="1" applyAlignment="1">
      <alignment horizontal="center" vertical="center" wrapText="1" readingOrder="1"/>
    </xf>
    <xf numFmtId="165" fontId="1" fillId="0" borderId="3" xfId="0" applyNumberFormat="1" applyFont="1" applyBorder="1" applyAlignment="1">
      <alignment horizontal="center"/>
    </xf>
    <xf numFmtId="9" fontId="83" fillId="5" borderId="3" xfId="11" applyFont="1" applyFill="1" applyBorder="1" applyAlignment="1">
      <alignment horizontal="center" vertical="center" wrapText="1" readingOrder="1"/>
    </xf>
    <xf numFmtId="0" fontId="1" fillId="5" borderId="3" xfId="0" applyFont="1" applyFill="1" applyBorder="1" applyAlignment="1">
      <alignment horizontal="left" indent="1"/>
    </xf>
    <xf numFmtId="0" fontId="162" fillId="5" borderId="0" xfId="0" applyFont="1" applyFill="1"/>
    <xf numFmtId="164" fontId="1" fillId="0" borderId="1" xfId="11" applyNumberFormat="1" applyFont="1" applyFill="1" applyBorder="1" applyAlignment="1" applyProtection="1">
      <alignment horizontal="center"/>
    </xf>
    <xf numFmtId="164" fontId="1" fillId="0" borderId="0" xfId="11" applyNumberFormat="1" applyFont="1" applyFill="1" applyBorder="1" applyAlignment="1" applyProtection="1">
      <alignment horizontal="center"/>
    </xf>
    <xf numFmtId="164" fontId="1" fillId="0" borderId="3" xfId="11" applyNumberFormat="1" applyFont="1" applyFill="1" applyBorder="1" applyAlignment="1" applyProtection="1">
      <alignment horizontal="center"/>
    </xf>
    <xf numFmtId="0" fontId="4" fillId="5" borderId="0" xfId="0" applyFont="1" applyFill="1"/>
    <xf numFmtId="0" fontId="87" fillId="5" borderId="0" xfId="0" applyFont="1" applyFill="1" applyAlignment="1">
      <alignment vertical="center" wrapText="1"/>
    </xf>
    <xf numFmtId="0" fontId="1" fillId="5" borderId="3" xfId="0" applyFont="1" applyFill="1" applyBorder="1" applyAlignment="1">
      <alignment horizontal="center"/>
    </xf>
    <xf numFmtId="165" fontId="2" fillId="5" borderId="0" xfId="0" applyNumberFormat="1" applyFont="1" applyFill="1" applyAlignment="1">
      <alignment vertical="center"/>
    </xf>
    <xf numFmtId="165" fontId="2" fillId="5" borderId="0" xfId="0" applyNumberFormat="1" applyFont="1" applyFill="1" applyAlignment="1">
      <alignment vertical="center" shrinkToFit="1"/>
    </xf>
    <xf numFmtId="6" fontId="96" fillId="0" borderId="0" xfId="0" applyNumberFormat="1" applyFont="1"/>
    <xf numFmtId="1" fontId="82" fillId="0" borderId="3" xfId="0" applyNumberFormat="1" applyFont="1" applyBorder="1" applyAlignment="1">
      <alignment horizontal="center"/>
    </xf>
    <xf numFmtId="1" fontId="82" fillId="0" borderId="0" xfId="0" applyNumberFormat="1" applyFont="1" applyAlignment="1">
      <alignment horizontal="center"/>
    </xf>
    <xf numFmtId="1" fontId="82" fillId="0" borderId="1" xfId="0" applyNumberFormat="1" applyFont="1" applyBorder="1" applyAlignment="1">
      <alignment horizontal="center"/>
    </xf>
    <xf numFmtId="0" fontId="164" fillId="18" borderId="0" xfId="13" applyFont="1" applyFill="1" applyAlignment="1" applyProtection="1">
      <alignment horizontal="center" vertical="center"/>
    </xf>
    <xf numFmtId="165" fontId="13" fillId="5" borderId="0" xfId="0" applyNumberFormat="1" applyFont="1" applyFill="1" applyAlignment="1" applyProtection="1">
      <alignment horizontal="center"/>
      <protection locked="0"/>
    </xf>
    <xf numFmtId="10" fontId="13" fillId="0" borderId="0" xfId="11" applyNumberFormat="1" applyFont="1" applyFill="1" applyAlignment="1">
      <alignment horizontal="center"/>
    </xf>
    <xf numFmtId="10" fontId="82" fillId="5" borderId="0" xfId="11" applyNumberFormat="1" applyFont="1" applyFill="1" applyBorder="1" applyAlignment="1">
      <alignment horizontal="center"/>
    </xf>
    <xf numFmtId="49" fontId="84" fillId="5" borderId="2" xfId="0" applyNumberFormat="1" applyFont="1" applyFill="1" applyBorder="1" applyAlignment="1">
      <alignment horizontal="center" vertical="center" wrapText="1" readingOrder="1"/>
    </xf>
    <xf numFmtId="0" fontId="1" fillId="8" borderId="10" xfId="0" applyFont="1" applyFill="1" applyBorder="1" applyProtection="1">
      <protection locked="0"/>
    </xf>
    <xf numFmtId="37" fontId="165" fillId="0" borderId="0" xfId="0" applyNumberFormat="1" applyFont="1" applyAlignment="1">
      <alignment horizontal="left" vertical="center"/>
    </xf>
    <xf numFmtId="37" fontId="91" fillId="0" borderId="0" xfId="0" applyNumberFormat="1" applyFont="1" applyAlignment="1">
      <alignment horizontal="left"/>
    </xf>
    <xf numFmtId="37" fontId="91" fillId="0" borderId="0" xfId="0" applyNumberFormat="1" applyFont="1" applyAlignment="1">
      <alignment horizontal="centerContinuous"/>
    </xf>
    <xf numFmtId="37" fontId="104" fillId="5" borderId="0" xfId="0" applyNumberFormat="1" applyFont="1" applyFill="1" applyAlignment="1">
      <alignment horizontal="left" vertical="center"/>
    </xf>
    <xf numFmtId="37" fontId="91" fillId="5" borderId="0" xfId="0" applyNumberFormat="1" applyFont="1" applyFill="1" applyAlignment="1">
      <alignment horizontal="left"/>
    </xf>
    <xf numFmtId="0" fontId="139" fillId="5" borderId="20" xfId="0" applyFont="1" applyFill="1" applyBorder="1" applyAlignment="1">
      <alignment vertical="center" wrapText="1"/>
    </xf>
    <xf numFmtId="6" fontId="13" fillId="20" borderId="2" xfId="0" applyNumberFormat="1" applyFont="1" applyFill="1" applyBorder="1" applyAlignment="1">
      <alignment horizontal="right"/>
    </xf>
    <xf numFmtId="165" fontId="86" fillId="21" borderId="2" xfId="0" applyNumberFormat="1" applyFont="1" applyFill="1" applyBorder="1" applyAlignment="1">
      <alignment shrinkToFit="1"/>
    </xf>
    <xf numFmtId="165" fontId="86" fillId="22" borderId="2" xfId="0" applyNumberFormat="1" applyFont="1" applyFill="1" applyBorder="1" applyAlignment="1">
      <alignment shrinkToFit="1"/>
    </xf>
    <xf numFmtId="6" fontId="13" fillId="19" borderId="2" xfId="0" applyNumberFormat="1" applyFont="1" applyFill="1" applyBorder="1"/>
    <xf numFmtId="10" fontId="13" fillId="19" borderId="2" xfId="0" applyNumberFormat="1" applyFont="1" applyFill="1" applyBorder="1" applyAlignment="1">
      <alignment horizontal="center"/>
    </xf>
    <xf numFmtId="1" fontId="13" fillId="19" borderId="11" xfId="0" applyNumberFormat="1" applyFont="1" applyFill="1" applyBorder="1" applyAlignment="1">
      <alignment horizontal="center"/>
    </xf>
    <xf numFmtId="0" fontId="13" fillId="19" borderId="11" xfId="0" applyFont="1" applyFill="1" applyBorder="1" applyAlignment="1">
      <alignment horizontal="center" shrinkToFit="1"/>
    </xf>
    <xf numFmtId="0" fontId="167" fillId="0" borderId="0" xfId="0" applyFont="1"/>
    <xf numFmtId="0" fontId="168" fillId="0" borderId="0" xfId="0" applyFont="1"/>
    <xf numFmtId="0" fontId="168" fillId="0" borderId="0" xfId="0" applyFont="1" applyAlignment="1">
      <alignment horizontal="left"/>
    </xf>
    <xf numFmtId="0" fontId="168" fillId="0" borderId="0" xfId="0" applyFont="1" applyAlignment="1">
      <alignment vertical="top"/>
    </xf>
    <xf numFmtId="0" fontId="169" fillId="0" borderId="0" xfId="0" applyFont="1" applyAlignment="1">
      <alignment horizontal="center" wrapText="1" shrinkToFit="1"/>
    </xf>
    <xf numFmtId="0" fontId="0" fillId="8" borderId="49" xfId="0" applyFill="1" applyBorder="1" applyAlignment="1" applyProtection="1">
      <alignment shrinkToFit="1"/>
      <protection locked="0"/>
    </xf>
    <xf numFmtId="0" fontId="13" fillId="0" borderId="0" xfId="0" applyFont="1" applyAlignment="1">
      <alignment horizontal="right" vertical="top" wrapText="1"/>
    </xf>
    <xf numFmtId="6" fontId="91" fillId="8" borderId="41" xfId="0" applyNumberFormat="1" applyFont="1" applyFill="1" applyBorder="1" applyProtection="1">
      <protection locked="0"/>
    </xf>
    <xf numFmtId="0" fontId="34" fillId="0" borderId="0" xfId="0" applyFont="1" applyAlignment="1">
      <alignment shrinkToFit="1"/>
    </xf>
    <xf numFmtId="0" fontId="37" fillId="5" borderId="0" xfId="0" applyFont="1" applyFill="1" applyAlignment="1">
      <alignment horizontal="center"/>
    </xf>
    <xf numFmtId="0" fontId="24" fillId="5" borderId="0" xfId="0" applyFont="1" applyFill="1" applyAlignment="1">
      <alignment horizontal="center"/>
    </xf>
    <xf numFmtId="0" fontId="37" fillId="5" borderId="27"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35" fillId="5" borderId="0" xfId="0" applyFont="1" applyFill="1" applyAlignment="1">
      <alignment horizontal="center" vertical="center"/>
    </xf>
    <xf numFmtId="0" fontId="3" fillId="5" borderId="0" xfId="0" applyFont="1" applyFill="1" applyAlignment="1">
      <alignment horizontal="center" vertical="center"/>
    </xf>
    <xf numFmtId="0" fontId="35" fillId="5" borderId="0" xfId="0" applyFont="1" applyFill="1" applyAlignment="1">
      <alignment horizontal="center"/>
    </xf>
    <xf numFmtId="0" fontId="23" fillId="5" borderId="0" xfId="0" applyFont="1" applyFill="1" applyAlignment="1">
      <alignment horizontal="center" vertical="center" wrapText="1"/>
    </xf>
    <xf numFmtId="0" fontId="24" fillId="5" borderId="0" xfId="0" applyFont="1" applyFill="1" applyAlignment="1">
      <alignment horizontal="center" vertical="center" wrapText="1"/>
    </xf>
    <xf numFmtId="0" fontId="134" fillId="0" borderId="0" xfId="0" applyFont="1" applyAlignment="1">
      <alignment horizontal="right" vertical="center"/>
    </xf>
    <xf numFmtId="0" fontId="12" fillId="5" borderId="0" xfId="0" applyFont="1" applyFill="1" applyAlignment="1">
      <alignment horizontal="left" vertical="center" indent="1"/>
    </xf>
    <xf numFmtId="0" fontId="35" fillId="5" borderId="0" xfId="0" applyFont="1" applyFill="1" applyAlignment="1">
      <alignment horizontal="center" wrapText="1"/>
    </xf>
    <xf numFmtId="168" fontId="42" fillId="0" borderId="0" xfId="0" applyNumberFormat="1" applyFont="1" applyAlignment="1">
      <alignment horizontal="left" wrapText="1"/>
    </xf>
    <xf numFmtId="0" fontId="19" fillId="0" borderId="0" xfId="0" applyFont="1" applyAlignment="1">
      <alignment horizontal="left" wrapText="1"/>
    </xf>
    <xf numFmtId="0" fontId="42" fillId="5" borderId="0" xfId="0" applyFont="1" applyFill="1" applyAlignment="1">
      <alignment horizontal="left" wrapText="1"/>
    </xf>
    <xf numFmtId="0" fontId="19" fillId="5" borderId="0" xfId="0" applyFont="1" applyFill="1" applyAlignment="1">
      <alignment horizontal="left" wrapText="1"/>
    </xf>
    <xf numFmtId="0" fontId="42" fillId="0" borderId="0" xfId="0" applyFont="1" applyAlignment="1">
      <alignment horizontal="left" wrapText="1"/>
    </xf>
    <xf numFmtId="0" fontId="13" fillId="0" borderId="3" xfId="0" applyFont="1" applyBorder="1" applyAlignment="1">
      <alignment horizontal="center" wrapText="1"/>
    </xf>
    <xf numFmtId="168" fontId="13" fillId="0" borderId="0" xfId="0" applyNumberFormat="1" applyFont="1" applyAlignment="1">
      <alignment wrapText="1"/>
    </xf>
    <xf numFmtId="0" fontId="13" fillId="0" borderId="0" xfId="0" applyFont="1" applyAlignment="1">
      <alignment wrapText="1"/>
    </xf>
    <xf numFmtId="0" fontId="9" fillId="5" borderId="0" xfId="0" applyFont="1" applyFill="1" applyAlignment="1">
      <alignment horizontal="center" wrapText="1"/>
    </xf>
    <xf numFmtId="168" fontId="13" fillId="0" borderId="0" xfId="0" applyNumberFormat="1" applyFont="1" applyAlignment="1">
      <alignment vertical="top" wrapText="1"/>
    </xf>
    <xf numFmtId="0" fontId="13" fillId="0" borderId="0" xfId="0" applyFont="1" applyAlignment="1">
      <alignment vertical="top" wrapText="1"/>
    </xf>
    <xf numFmtId="0" fontId="31" fillId="5" borderId="0" xfId="0" applyFont="1" applyFill="1" applyAlignment="1">
      <alignment horizontal="center"/>
    </xf>
    <xf numFmtId="0" fontId="23" fillId="5" borderId="0" xfId="0" applyFont="1" applyFill="1" applyAlignment="1">
      <alignment horizontal="center"/>
    </xf>
    <xf numFmtId="0" fontId="2" fillId="5" borderId="0" xfId="0" applyFont="1" applyFill="1" applyAlignment="1">
      <alignment horizontal="center" wrapText="1"/>
    </xf>
    <xf numFmtId="0" fontId="2" fillId="5" borderId="1" xfId="0" applyFont="1" applyFill="1" applyBorder="1" applyAlignment="1">
      <alignment horizontal="center" wrapText="1"/>
    </xf>
    <xf numFmtId="0" fontId="83" fillId="5" borderId="5" xfId="0" applyFont="1" applyFill="1" applyBorder="1" applyAlignment="1">
      <alignment horizontal="left" vertical="center" wrapText="1" indent="1" readingOrder="1"/>
    </xf>
    <xf numFmtId="0" fontId="83" fillId="5" borderId="3" xfId="0" applyFont="1" applyFill="1" applyBorder="1" applyAlignment="1">
      <alignment horizontal="left" vertical="center" wrapText="1" indent="1" readingOrder="1"/>
    </xf>
    <xf numFmtId="0" fontId="83" fillId="5" borderId="19" xfId="0" applyFont="1" applyFill="1" applyBorder="1" applyAlignment="1">
      <alignment horizontal="left" vertical="center" wrapText="1" indent="1" readingOrder="1"/>
    </xf>
    <xf numFmtId="9" fontId="84" fillId="5" borderId="2" xfId="0" applyNumberFormat="1" applyFont="1" applyFill="1" applyBorder="1" applyAlignment="1">
      <alignment horizontal="center" vertical="center" wrapText="1" readingOrder="1"/>
    </xf>
    <xf numFmtId="0" fontId="29" fillId="5" borderId="0" xfId="0" applyFont="1" applyFill="1" applyAlignment="1">
      <alignment horizontal="center"/>
    </xf>
    <xf numFmtId="0" fontId="83" fillId="5" borderId="8" xfId="0" applyFont="1" applyFill="1" applyBorder="1" applyAlignment="1">
      <alignment horizontal="left" vertical="center" wrapText="1" indent="1" readingOrder="1"/>
    </xf>
    <xf numFmtId="0" fontId="83" fillId="5" borderId="1" xfId="0" applyFont="1" applyFill="1" applyBorder="1" applyAlignment="1">
      <alignment horizontal="left" vertical="center" wrapText="1" indent="1" readingOrder="1"/>
    </xf>
    <xf numFmtId="0" fontId="83" fillId="5" borderId="13" xfId="0" applyFont="1" applyFill="1" applyBorder="1" applyAlignment="1">
      <alignment horizontal="left" vertical="center" wrapText="1" indent="1" readingOrder="1"/>
    </xf>
    <xf numFmtId="9" fontId="84" fillId="5" borderId="6" xfId="0" applyNumberFormat="1" applyFont="1" applyFill="1" applyBorder="1" applyAlignment="1">
      <alignment horizontal="center" vertical="center" wrapText="1" readingOrder="1"/>
    </xf>
    <xf numFmtId="9" fontId="84" fillId="5" borderId="7" xfId="0" applyNumberFormat="1" applyFont="1" applyFill="1" applyBorder="1" applyAlignment="1">
      <alignment horizontal="center" vertical="center" wrapText="1" readingOrder="1"/>
    </xf>
    <xf numFmtId="9" fontId="84" fillId="5" borderId="19" xfId="0" applyNumberFormat="1" applyFont="1" applyFill="1" applyBorder="1" applyAlignment="1">
      <alignment horizontal="center" vertical="center" wrapText="1" readingOrder="1"/>
    </xf>
    <xf numFmtId="9" fontId="84" fillId="5" borderId="20" xfId="0" applyNumberFormat="1" applyFont="1" applyFill="1" applyBorder="1" applyAlignment="1">
      <alignment horizontal="center" vertical="center" wrapText="1" readingOrder="1"/>
    </xf>
    <xf numFmtId="9" fontId="84" fillId="5" borderId="13" xfId="0" applyNumberFormat="1" applyFont="1" applyFill="1" applyBorder="1" applyAlignment="1">
      <alignment horizontal="center" vertical="center" wrapText="1" readingOrder="1"/>
    </xf>
    <xf numFmtId="9" fontId="103" fillId="5" borderId="6" xfId="0" applyNumberFormat="1" applyFont="1" applyFill="1" applyBorder="1" applyAlignment="1">
      <alignment horizontal="center" vertical="center" wrapText="1" readingOrder="1"/>
    </xf>
    <xf numFmtId="9" fontId="103" fillId="5" borderId="7" xfId="0" applyNumberFormat="1" applyFont="1" applyFill="1" applyBorder="1" applyAlignment="1">
      <alignment horizontal="center" vertical="center" wrapText="1" readingOrder="1"/>
    </xf>
    <xf numFmtId="165" fontId="83" fillId="5" borderId="6" xfId="0" applyNumberFormat="1" applyFont="1" applyFill="1" applyBorder="1" applyAlignment="1">
      <alignment horizontal="center" vertical="center" wrapText="1" readingOrder="1"/>
    </xf>
    <xf numFmtId="165" fontId="83" fillId="5" borderId="7" xfId="0" applyNumberFormat="1" applyFont="1" applyFill="1" applyBorder="1" applyAlignment="1">
      <alignment horizontal="center" vertical="center" wrapText="1" readingOrder="1"/>
    </xf>
    <xf numFmtId="0" fontId="83" fillId="5" borderId="11" xfId="0" applyFont="1" applyFill="1" applyBorder="1" applyAlignment="1">
      <alignment horizontal="left" vertical="center" wrapText="1" indent="1" readingOrder="1"/>
    </xf>
    <xf numFmtId="0" fontId="83" fillId="5" borderId="10" xfId="0" applyFont="1" applyFill="1" applyBorder="1" applyAlignment="1">
      <alignment horizontal="left" vertical="center" wrapText="1" indent="1" readingOrder="1"/>
    </xf>
    <xf numFmtId="0" fontId="83" fillId="5" borderId="12" xfId="0" applyFont="1" applyFill="1" applyBorder="1" applyAlignment="1">
      <alignment horizontal="left" vertical="center" wrapText="1" indent="1" readingOrder="1"/>
    </xf>
    <xf numFmtId="0" fontId="83" fillId="5" borderId="9" xfId="0" applyFont="1" applyFill="1" applyBorder="1" applyAlignment="1">
      <alignment horizontal="left" vertical="center" wrapText="1" indent="1" readingOrder="1"/>
    </xf>
    <xf numFmtId="0" fontId="83" fillId="5" borderId="0" xfId="0" applyFont="1" applyFill="1" applyAlignment="1">
      <alignment horizontal="left" vertical="center" wrapText="1" indent="1" readingOrder="1"/>
    </xf>
    <xf numFmtId="0" fontId="83" fillId="5" borderId="20" xfId="0" applyFont="1" applyFill="1" applyBorder="1" applyAlignment="1">
      <alignment horizontal="left" vertical="center" wrapText="1" indent="1" readingOrder="1"/>
    </xf>
    <xf numFmtId="0" fontId="13" fillId="8" borderId="6" xfId="0" applyFont="1" applyFill="1" applyBorder="1" applyAlignment="1" applyProtection="1">
      <alignment horizontal="center" wrapText="1"/>
      <protection locked="0"/>
    </xf>
    <xf numFmtId="0" fontId="13" fillId="8" borderId="7" xfId="0" applyFont="1" applyFill="1" applyBorder="1" applyAlignment="1" applyProtection="1">
      <alignment horizontal="center" wrapText="1"/>
      <protection locked="0"/>
    </xf>
    <xf numFmtId="0" fontId="83" fillId="5" borderId="11" xfId="0" applyFont="1" applyFill="1" applyBorder="1" applyAlignment="1">
      <alignment horizontal="left" vertical="center" wrapText="1" indent="1" shrinkToFit="1" readingOrder="1"/>
    </xf>
    <xf numFmtId="0" fontId="83" fillId="5" borderId="10" xfId="0" applyFont="1" applyFill="1" applyBorder="1" applyAlignment="1">
      <alignment horizontal="left" vertical="center" wrapText="1" indent="1" shrinkToFit="1" readingOrder="1"/>
    </xf>
    <xf numFmtId="0" fontId="83" fillId="5" borderId="12" xfId="0" applyFont="1" applyFill="1" applyBorder="1" applyAlignment="1">
      <alignment horizontal="left" vertical="center" wrapText="1" indent="1" shrinkToFit="1" readingOrder="1"/>
    </xf>
    <xf numFmtId="6" fontId="125" fillId="5" borderId="45" xfId="0" applyNumberFormat="1" applyFont="1" applyFill="1" applyBorder="1" applyAlignment="1">
      <alignment horizontal="left" indent="2"/>
    </xf>
    <xf numFmtId="0" fontId="125" fillId="5" borderId="0" xfId="0" applyFont="1" applyFill="1" applyAlignment="1">
      <alignment horizontal="center"/>
    </xf>
    <xf numFmtId="164" fontId="83" fillId="5" borderId="6" xfId="0" applyNumberFormat="1" applyFont="1" applyFill="1" applyBorder="1" applyAlignment="1">
      <alignment horizontal="center" vertical="center" wrapText="1"/>
    </xf>
    <xf numFmtId="164" fontId="83" fillId="5" borderId="7" xfId="0" applyNumberFormat="1" applyFont="1" applyFill="1" applyBorder="1" applyAlignment="1">
      <alignment horizontal="center" vertical="center" wrapText="1"/>
    </xf>
    <xf numFmtId="165" fontId="13" fillId="8" borderId="6" xfId="0" applyNumberFormat="1"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5" borderId="10" xfId="0" applyFont="1" applyFill="1" applyBorder="1" applyAlignment="1">
      <alignment horizontal="center" readingOrder="1"/>
    </xf>
    <xf numFmtId="0" fontId="13" fillId="5" borderId="12" xfId="0" applyFont="1" applyFill="1" applyBorder="1" applyAlignment="1">
      <alignment horizontal="center" readingOrder="1"/>
    </xf>
    <xf numFmtId="165" fontId="13" fillId="5" borderId="11" xfId="2" applyNumberFormat="1" applyFont="1" applyFill="1" applyBorder="1" applyAlignment="1">
      <alignment horizontal="left" readingOrder="1"/>
    </xf>
    <xf numFmtId="165" fontId="13" fillId="5" borderId="10" xfId="2" applyNumberFormat="1" applyFont="1" applyFill="1" applyBorder="1" applyAlignment="1">
      <alignment horizontal="left" readingOrder="1"/>
    </xf>
    <xf numFmtId="164" fontId="125" fillId="5" borderId="45" xfId="11" applyNumberFormat="1" applyFont="1" applyFill="1" applyBorder="1" applyAlignment="1">
      <alignment horizontal="left" indent="2"/>
    </xf>
    <xf numFmtId="0" fontId="124" fillId="5" borderId="0" xfId="0" applyFont="1" applyFill="1" applyAlignment="1">
      <alignment horizontal="left" vertical="center" wrapText="1"/>
    </xf>
    <xf numFmtId="0" fontId="117" fillId="5" borderId="43" xfId="0" applyFont="1" applyFill="1" applyBorder="1" applyAlignment="1">
      <alignment horizontal="left" vertical="center" indent="2"/>
    </xf>
    <xf numFmtId="0" fontId="117" fillId="5" borderId="47" xfId="0" applyFont="1" applyFill="1" applyBorder="1" applyAlignment="1">
      <alignment horizontal="left" vertical="center" indent="2"/>
    </xf>
    <xf numFmtId="6" fontId="125" fillId="5" borderId="43" xfId="0" applyNumberFormat="1" applyFont="1" applyFill="1" applyBorder="1" applyAlignment="1">
      <alignment horizontal="left" indent="2"/>
    </xf>
    <xf numFmtId="0" fontId="148" fillId="5" borderId="0" xfId="0" applyFont="1" applyFill="1" applyAlignment="1">
      <alignment horizontal="center" wrapText="1" shrinkToFit="1"/>
    </xf>
    <xf numFmtId="49" fontId="33" fillId="8" borderId="10" xfId="0" applyNumberFormat="1" applyFont="1" applyFill="1" applyBorder="1" applyAlignment="1" applyProtection="1">
      <alignment horizontal="left" indent="1"/>
      <protection locked="0"/>
    </xf>
    <xf numFmtId="0" fontId="1" fillId="5" borderId="0" xfId="0" applyFont="1" applyFill="1" applyAlignment="1">
      <alignment horizontal="right"/>
    </xf>
    <xf numFmtId="0" fontId="29" fillId="5" borderId="0" xfId="0" applyFont="1" applyFill="1" applyAlignment="1">
      <alignment horizontal="left" indent="4"/>
    </xf>
    <xf numFmtId="0" fontId="2" fillId="5" borderId="0" xfId="0" applyFont="1" applyFill="1" applyAlignment="1">
      <alignment horizontal="left" indent="4"/>
    </xf>
    <xf numFmtId="0" fontId="116" fillId="8" borderId="1" xfId="0" applyFont="1" applyFill="1" applyBorder="1" applyAlignment="1" applyProtection="1">
      <alignment horizontal="left" indent="1"/>
      <protection locked="0"/>
    </xf>
    <xf numFmtId="0" fontId="23" fillId="5" borderId="0" xfId="0" applyFont="1" applyFill="1" applyAlignment="1">
      <alignment horizontal="center" vertical="center"/>
    </xf>
    <xf numFmtId="0" fontId="29" fillId="5" borderId="1" xfId="0" applyFont="1" applyFill="1" applyBorder="1" applyAlignment="1">
      <alignment horizontal="center"/>
    </xf>
    <xf numFmtId="0" fontId="1" fillId="8" borderId="1" xfId="0" applyFont="1" applyFill="1" applyBorder="1" applyAlignment="1" applyProtection="1">
      <alignment horizontal="left" indent="1"/>
      <protection locked="0"/>
    </xf>
    <xf numFmtId="0" fontId="2" fillId="8" borderId="1" xfId="0" applyFont="1" applyFill="1" applyBorder="1" applyAlignment="1" applyProtection="1">
      <alignment horizontal="left" indent="1"/>
      <protection locked="0"/>
    </xf>
    <xf numFmtId="0" fontId="1" fillId="8" borderId="1" xfId="0" applyFont="1" applyFill="1" applyBorder="1" applyAlignment="1" applyProtection="1">
      <alignment horizontal="center"/>
      <protection locked="0"/>
    </xf>
    <xf numFmtId="0" fontId="1" fillId="8" borderId="10" xfId="0" applyFont="1" applyFill="1" applyBorder="1" applyAlignment="1" applyProtection="1">
      <alignment horizontal="left" indent="1"/>
      <protection locked="0"/>
    </xf>
    <xf numFmtId="0" fontId="2" fillId="8" borderId="10" xfId="0" applyFont="1" applyFill="1" applyBorder="1" applyAlignment="1" applyProtection="1">
      <alignment horizontal="left" indent="1"/>
      <protection locked="0"/>
    </xf>
    <xf numFmtId="0" fontId="2" fillId="3" borderId="10" xfId="0" applyFont="1" applyFill="1" applyBorder="1" applyAlignment="1" applyProtection="1">
      <alignment horizontal="left" indent="1"/>
      <protection locked="0"/>
    </xf>
    <xf numFmtId="0" fontId="1" fillId="5" borderId="0" xfId="0" applyFont="1" applyFill="1" applyAlignment="1">
      <alignment horizontal="center"/>
    </xf>
    <xf numFmtId="0" fontId="0" fillId="0" borderId="0" xfId="0"/>
    <xf numFmtId="0" fontId="135" fillId="14" borderId="0" xfId="0" applyFont="1" applyFill="1" applyAlignment="1">
      <alignment horizontal="center" vertical="center"/>
    </xf>
    <xf numFmtId="1" fontId="1" fillId="0" borderId="2" xfId="0" applyNumberFormat="1" applyFont="1" applyBorder="1" applyAlignment="1">
      <alignment horizontal="center"/>
    </xf>
    <xf numFmtId="0" fontId="1" fillId="8" borderId="1" xfId="0" applyFont="1" applyFill="1" applyBorder="1" applyProtection="1">
      <protection locked="0"/>
    </xf>
    <xf numFmtId="0" fontId="73" fillId="5" borderId="0" xfId="0" applyFont="1" applyFill="1" applyAlignment="1">
      <alignment horizontal="right" shrinkToFit="1"/>
    </xf>
    <xf numFmtId="0" fontId="2" fillId="5" borderId="1" xfId="0" applyFont="1" applyFill="1" applyBorder="1" applyAlignment="1">
      <alignment horizontal="center"/>
    </xf>
    <xf numFmtId="0" fontId="1" fillId="5" borderId="1" xfId="0" applyFont="1" applyFill="1" applyBorder="1" applyAlignment="1">
      <alignment horizontal="center"/>
    </xf>
    <xf numFmtId="0" fontId="1" fillId="8" borderId="1" xfId="0" applyFont="1" applyFill="1" applyBorder="1" applyAlignment="1" applyProtection="1">
      <alignment horizontal="left"/>
      <protection locked="0"/>
    </xf>
    <xf numFmtId="0" fontId="119" fillId="5" borderId="0" xfId="0" applyFont="1" applyFill="1" applyAlignment="1">
      <alignment horizontal="right"/>
    </xf>
    <xf numFmtId="0" fontId="1" fillId="0" borderId="0" xfId="0" applyFont="1" applyAlignment="1">
      <alignment horizontal="right" shrinkToFit="1"/>
    </xf>
    <xf numFmtId="0" fontId="1" fillId="8" borderId="37" xfId="0" applyFont="1" applyFill="1" applyBorder="1" applyAlignment="1" applyProtection="1">
      <alignment horizontal="left" vertical="center" wrapText="1"/>
      <protection locked="0"/>
    </xf>
    <xf numFmtId="0" fontId="1" fillId="8" borderId="38" xfId="0" applyFont="1" applyFill="1" applyBorder="1" applyAlignment="1" applyProtection="1">
      <alignment horizontal="left" vertical="center" wrapText="1"/>
      <protection locked="0"/>
    </xf>
    <xf numFmtId="0" fontId="1" fillId="8" borderId="39" xfId="0" applyFont="1" applyFill="1" applyBorder="1" applyAlignment="1" applyProtection="1">
      <alignment horizontal="left" vertical="center" wrapText="1"/>
      <protection locked="0"/>
    </xf>
    <xf numFmtId="0" fontId="1" fillId="8" borderId="28" xfId="0" applyFont="1" applyFill="1" applyBorder="1" applyAlignment="1" applyProtection="1">
      <alignment horizontal="left" vertical="center" wrapText="1"/>
      <protection locked="0"/>
    </xf>
    <xf numFmtId="0" fontId="1" fillId="8" borderId="2" xfId="0" applyFont="1" applyFill="1" applyBorder="1" applyAlignment="1" applyProtection="1">
      <alignment horizontal="left" vertical="center" wrapText="1"/>
      <protection locked="0"/>
    </xf>
    <xf numFmtId="0" fontId="1" fillId="8" borderId="26"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15" borderId="34" xfId="0" applyFont="1" applyFill="1" applyBorder="1" applyAlignment="1">
      <alignment horizontal="left" vertical="center" wrapText="1"/>
    </xf>
    <xf numFmtId="0" fontId="2" fillId="15" borderId="14" xfId="0" applyFont="1" applyFill="1" applyBorder="1" applyAlignment="1">
      <alignment horizontal="left" vertical="center" wrapText="1"/>
    </xf>
    <xf numFmtId="0" fontId="2" fillId="8" borderId="35" xfId="0" applyFont="1" applyFill="1" applyBorder="1" applyAlignment="1" applyProtection="1">
      <alignment horizontal="left" vertical="center" wrapText="1"/>
      <protection locked="0"/>
    </xf>
    <xf numFmtId="0" fontId="2" fillId="8" borderId="14" xfId="0" applyFont="1" applyFill="1" applyBorder="1" applyAlignment="1" applyProtection="1">
      <alignment horizontal="left" vertical="center" wrapText="1"/>
      <protection locked="0"/>
    </xf>
    <xf numFmtId="0" fontId="2" fillId="8" borderId="36" xfId="0" applyFont="1" applyFill="1" applyBorder="1" applyAlignment="1" applyProtection="1">
      <alignment horizontal="left" vertical="center" wrapText="1"/>
      <protection locked="0"/>
    </xf>
    <xf numFmtId="0" fontId="135" fillId="14" borderId="14" xfId="0" applyFont="1" applyFill="1" applyBorder="1" applyAlignment="1">
      <alignment horizontal="center" wrapText="1"/>
    </xf>
    <xf numFmtId="0" fontId="2" fillId="15" borderId="24" xfId="0" applyFont="1" applyFill="1" applyBorder="1" applyAlignment="1">
      <alignment horizontal="left" vertical="center" wrapText="1"/>
    </xf>
    <xf numFmtId="0" fontId="2" fillId="15" borderId="10" xfId="0" applyFont="1" applyFill="1" applyBorder="1" applyAlignment="1">
      <alignment horizontal="left" vertical="center" wrapText="1"/>
    </xf>
    <xf numFmtId="0" fontId="2" fillId="8" borderId="11" xfId="0" applyFont="1" applyFill="1" applyBorder="1" applyAlignment="1" applyProtection="1">
      <alignment horizontal="left" vertical="center" wrapText="1"/>
      <protection locked="0"/>
    </xf>
    <xf numFmtId="0" fontId="2" fillId="8" borderId="10" xfId="0" applyFont="1" applyFill="1" applyBorder="1" applyAlignment="1" applyProtection="1">
      <alignment horizontal="left" vertical="center" wrapText="1"/>
      <protection locked="0"/>
    </xf>
    <xf numFmtId="0" fontId="2" fillId="8" borderId="32" xfId="0" applyFont="1" applyFill="1" applyBorder="1" applyAlignment="1" applyProtection="1">
      <alignment horizontal="left" vertical="center" wrapText="1"/>
      <protection locked="0"/>
    </xf>
    <xf numFmtId="0" fontId="2" fillId="15" borderId="29" xfId="0" applyFont="1" applyFill="1" applyBorder="1" applyAlignment="1">
      <alignment horizontal="left" vertical="center" wrapText="1"/>
    </xf>
    <xf numFmtId="0" fontId="2" fillId="15" borderId="30" xfId="0" applyFont="1" applyFill="1" applyBorder="1" applyAlignment="1">
      <alignment horizontal="left" vertical="center" wrapText="1"/>
    </xf>
    <xf numFmtId="0" fontId="2" fillId="8" borderId="40"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31" xfId="0" applyFont="1" applyFill="1" applyBorder="1" applyAlignment="1" applyProtection="1">
      <alignment horizontal="left" vertical="center" wrapText="1"/>
      <protection locked="0"/>
    </xf>
    <xf numFmtId="0" fontId="1" fillId="5" borderId="33" xfId="0" applyFont="1" applyFill="1" applyBorder="1" applyAlignment="1">
      <alignment horizontal="center"/>
    </xf>
    <xf numFmtId="0" fontId="2" fillId="8" borderId="29" xfId="0" applyFont="1" applyFill="1" applyBorder="1" applyAlignment="1" applyProtection="1">
      <alignment horizontal="left" vertical="center" wrapText="1"/>
      <protection locked="0"/>
    </xf>
    <xf numFmtId="0" fontId="2" fillId="5" borderId="0" xfId="0" applyFont="1" applyFill="1" applyAlignment="1">
      <alignment horizontal="left" indent="1"/>
    </xf>
    <xf numFmtId="0" fontId="19" fillId="5" borderId="0" xfId="0" applyFont="1" applyFill="1" applyAlignment="1">
      <alignment horizontal="left"/>
    </xf>
    <xf numFmtId="0" fontId="2" fillId="5" borderId="1" xfId="0" applyFont="1" applyFill="1" applyBorder="1" applyAlignment="1">
      <alignment horizontal="left" indent="1"/>
    </xf>
    <xf numFmtId="0" fontId="33" fillId="5" borderId="0" xfId="0" applyFont="1" applyFill="1" applyAlignment="1">
      <alignment horizontal="center" vertical="center" wrapText="1"/>
    </xf>
    <xf numFmtId="0" fontId="33" fillId="5" borderId="1" xfId="0" applyFont="1" applyFill="1" applyBorder="1" applyAlignment="1">
      <alignment horizontal="center" vertical="center" wrapText="1"/>
    </xf>
    <xf numFmtId="1" fontId="29" fillId="5" borderId="0" xfId="0" applyNumberFormat="1" applyFont="1" applyFill="1" applyAlignment="1">
      <alignment horizontal="center"/>
    </xf>
    <xf numFmtId="0" fontId="33" fillId="5" borderId="0" xfId="0" applyFont="1" applyFill="1" applyAlignment="1">
      <alignment horizontal="center" wrapText="1"/>
    </xf>
    <xf numFmtId="0" fontId="33" fillId="5" borderId="1" xfId="0" applyFont="1" applyFill="1" applyBorder="1" applyAlignment="1">
      <alignment horizontal="center" wrapText="1"/>
    </xf>
    <xf numFmtId="0" fontId="167" fillId="0" borderId="3" xfId="0" applyFont="1" applyBorder="1" applyAlignment="1">
      <alignment horizontal="left" wrapText="1"/>
    </xf>
    <xf numFmtId="0" fontId="167" fillId="0" borderId="0" xfId="0" applyFont="1" applyAlignment="1">
      <alignment horizontal="left" wrapText="1"/>
    </xf>
    <xf numFmtId="0" fontId="13" fillId="8" borderId="11" xfId="0" applyFont="1" applyFill="1" applyBorder="1" applyAlignment="1" applyProtection="1">
      <alignment wrapText="1"/>
      <protection locked="0"/>
    </xf>
    <xf numFmtId="0" fontId="13" fillId="8" borderId="12" xfId="0" applyFont="1" applyFill="1" applyBorder="1" applyAlignment="1" applyProtection="1">
      <alignment wrapText="1"/>
      <protection locked="0"/>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61" fillId="0" borderId="3" xfId="0" applyFont="1" applyBorder="1" applyAlignment="1">
      <alignment horizontal="left" vertical="center"/>
    </xf>
    <xf numFmtId="0" fontId="61" fillId="0" borderId="19" xfId="0" applyFont="1" applyBorder="1" applyAlignment="1">
      <alignment horizontal="left" vertical="center"/>
    </xf>
    <xf numFmtId="0" fontId="61" fillId="0" borderId="0" xfId="0" applyFont="1" applyAlignment="1">
      <alignment horizontal="left" vertical="center"/>
    </xf>
    <xf numFmtId="0" fontId="61" fillId="0" borderId="20" xfId="0" applyFont="1" applyBorder="1" applyAlignment="1">
      <alignment horizontal="left" vertical="center"/>
    </xf>
    <xf numFmtId="0" fontId="61" fillId="0" borderId="1" xfId="0" applyFont="1" applyBorder="1" applyAlignment="1">
      <alignment horizontal="left" vertical="center"/>
    </xf>
    <xf numFmtId="0" fontId="61" fillId="0" borderId="13" xfId="0" applyFont="1" applyBorder="1" applyAlignment="1">
      <alignment horizontal="left" vertical="center"/>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9" fillId="0" borderId="12" xfId="0" applyFont="1" applyBorder="1" applyAlignment="1">
      <alignment horizontal="center" vertical="center" wrapText="1"/>
    </xf>
    <xf numFmtId="0" fontId="53" fillId="2" borderId="0" xfId="0" applyFont="1" applyFill="1" applyAlignment="1">
      <alignment horizontal="center"/>
    </xf>
    <xf numFmtId="0" fontId="3" fillId="0" borderId="0" xfId="0" applyFont="1" applyAlignment="1">
      <alignment horizontal="left"/>
    </xf>
    <xf numFmtId="0" fontId="7" fillId="0" borderId="0" xfId="0" applyFont="1" applyAlignment="1">
      <alignment horizontal="right"/>
    </xf>
    <xf numFmtId="0" fontId="129" fillId="0" borderId="10" xfId="0" applyFont="1" applyBorder="1" applyAlignment="1">
      <alignment horizontal="left"/>
    </xf>
    <xf numFmtId="0" fontId="129" fillId="0" borderId="12" xfId="0" applyFont="1" applyBorder="1" applyAlignment="1">
      <alignment horizontal="left"/>
    </xf>
    <xf numFmtId="0" fontId="166" fillId="23" borderId="0" xfId="0" applyFont="1" applyFill="1" applyAlignment="1">
      <alignment horizontal="center" vertical="center"/>
    </xf>
    <xf numFmtId="0" fontId="29" fillId="0" borderId="0" xfId="0" applyFont="1" applyAlignment="1">
      <alignment horizontal="center" wrapText="1"/>
    </xf>
    <xf numFmtId="0" fontId="29" fillId="0" borderId="1" xfId="0" applyFont="1" applyBorder="1" applyAlignment="1">
      <alignment horizontal="center" wrapText="1"/>
    </xf>
    <xf numFmtId="0" fontId="45" fillId="0" borderId="3" xfId="0" applyFont="1" applyBorder="1" applyAlignment="1">
      <alignment horizontal="right"/>
    </xf>
    <xf numFmtId="0" fontId="29" fillId="0" borderId="0" xfId="0" applyFont="1" applyAlignment="1">
      <alignment horizontal="center" shrinkToFit="1"/>
    </xf>
    <xf numFmtId="0" fontId="29" fillId="0" borderId="1" xfId="0" applyFont="1" applyBorder="1" applyAlignment="1">
      <alignment horizontal="center" shrinkToFit="1"/>
    </xf>
    <xf numFmtId="0" fontId="2" fillId="3" borderId="5" xfId="0" applyFont="1" applyFill="1" applyBorder="1" applyAlignment="1" applyProtection="1">
      <alignment horizontal="left" vertical="center" wrapText="1" shrinkToFit="1"/>
      <protection locked="0"/>
    </xf>
    <xf numFmtId="0" fontId="2" fillId="3" borderId="19" xfId="0" applyFont="1" applyFill="1" applyBorder="1" applyAlignment="1" applyProtection="1">
      <alignment horizontal="left" vertical="center" wrapText="1" shrinkToFit="1"/>
      <protection locked="0"/>
    </xf>
    <xf numFmtId="0" fontId="2" fillId="3" borderId="9" xfId="0" applyFont="1" applyFill="1" applyBorder="1" applyAlignment="1" applyProtection="1">
      <alignment horizontal="left" vertical="center" wrapText="1" shrinkToFit="1"/>
      <protection locked="0"/>
    </xf>
    <xf numFmtId="0" fontId="2" fillId="3" borderId="20"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3" xfId="0" applyFont="1" applyFill="1" applyBorder="1" applyAlignment="1" applyProtection="1">
      <alignment horizontal="left" vertical="center" wrapText="1" shrinkToFit="1"/>
      <protection locked="0"/>
    </xf>
    <xf numFmtId="0" fontId="13" fillId="0" borderId="10" xfId="0" applyFont="1" applyBorder="1" applyAlignment="1">
      <alignment horizontal="left"/>
    </xf>
    <xf numFmtId="0" fontId="13" fillId="0" borderId="12" xfId="0" applyFont="1" applyBorder="1" applyAlignment="1">
      <alignment horizontal="left"/>
    </xf>
    <xf numFmtId="6" fontId="10" fillId="24" borderId="21" xfId="0" applyNumberFormat="1" applyFont="1" applyFill="1" applyBorder="1" applyAlignment="1">
      <alignment horizontal="center"/>
    </xf>
    <xf numFmtId="6" fontId="10" fillId="24" borderId="25" xfId="0" applyNumberFormat="1" applyFont="1" applyFill="1" applyBorder="1" applyAlignment="1">
      <alignment horizontal="center"/>
    </xf>
    <xf numFmtId="6" fontId="10" fillId="5" borderId="23" xfId="0" applyNumberFormat="1" applyFont="1" applyFill="1" applyBorder="1" applyAlignment="1">
      <alignment horizontal="center" vertical="center"/>
    </xf>
    <xf numFmtId="6" fontId="10" fillId="5" borderId="22" xfId="0" applyNumberFormat="1" applyFont="1" applyFill="1" applyBorder="1" applyAlignment="1">
      <alignment horizontal="center" vertical="center"/>
    </xf>
    <xf numFmtId="0" fontId="13" fillId="8" borderId="1" xfId="0" applyFont="1" applyFill="1" applyBorder="1" applyAlignment="1" applyProtection="1">
      <alignment horizontal="left"/>
      <protection locked="0"/>
    </xf>
    <xf numFmtId="0" fontId="88" fillId="0" borderId="10" xfId="0" applyFont="1" applyBorder="1" applyAlignment="1">
      <alignment horizontal="left"/>
    </xf>
    <xf numFmtId="0" fontId="88" fillId="0" borderId="12" xfId="0" applyFont="1" applyBorder="1" applyAlignment="1">
      <alignment horizontal="left"/>
    </xf>
    <xf numFmtId="0" fontId="13" fillId="13" borderId="9" xfId="0" applyFont="1" applyFill="1" applyBorder="1" applyAlignment="1">
      <alignment horizontal="center" shrinkToFit="1"/>
    </xf>
    <xf numFmtId="0" fontId="13" fillId="13" borderId="0" xfId="0" applyFont="1" applyFill="1" applyAlignment="1">
      <alignment horizontal="center" shrinkToFit="1"/>
    </xf>
    <xf numFmtId="6" fontId="13" fillId="8" borderId="1" xfId="0" applyNumberFormat="1" applyFont="1" applyFill="1" applyBorder="1" applyAlignment="1" applyProtection="1">
      <alignment horizontal="left"/>
      <protection locked="0"/>
    </xf>
    <xf numFmtId="0" fontId="137" fillId="0" borderId="0" xfId="0" applyFont="1" applyAlignment="1">
      <alignment horizontal="right"/>
    </xf>
    <xf numFmtId="0" fontId="58" fillId="16" borderId="0" xfId="0" applyFont="1" applyFill="1" applyAlignment="1">
      <alignment horizontal="center" wrapText="1" shrinkToFit="1"/>
    </xf>
    <xf numFmtId="0" fontId="58" fillId="16" borderId="1" xfId="0" applyFont="1" applyFill="1" applyBorder="1" applyAlignment="1">
      <alignment horizontal="center" wrapText="1" shrinkToFit="1"/>
    </xf>
    <xf numFmtId="0" fontId="13" fillId="8" borderId="1" xfId="0" applyFont="1" applyFill="1" applyBorder="1" applyAlignment="1" applyProtection="1">
      <alignment horizontal="left" shrinkToFit="1"/>
      <protection locked="0"/>
    </xf>
    <xf numFmtId="6" fontId="19" fillId="5" borderId="1" xfId="0" applyNumberFormat="1" applyFont="1" applyFill="1" applyBorder="1" applyAlignment="1">
      <alignment horizontal="center"/>
    </xf>
    <xf numFmtId="6" fontId="10" fillId="24" borderId="34" xfId="0" applyNumberFormat="1" applyFont="1" applyFill="1" applyBorder="1" applyAlignment="1">
      <alignment horizontal="center" vertical="center"/>
    </xf>
    <xf numFmtId="6" fontId="10" fillId="24" borderId="36" xfId="0" applyNumberFormat="1" applyFont="1" applyFill="1" applyBorder="1" applyAlignment="1">
      <alignment horizontal="center" vertical="center"/>
    </xf>
    <xf numFmtId="165" fontId="10" fillId="8" borderId="34" xfId="0" applyNumberFormat="1" applyFont="1" applyFill="1" applyBorder="1" applyAlignment="1" applyProtection="1">
      <alignment horizontal="center" vertical="center"/>
      <protection locked="0"/>
    </xf>
    <xf numFmtId="165" fontId="10" fillId="8" borderId="36" xfId="0"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3" fillId="0" borderId="9" xfId="0" applyFont="1" applyBorder="1" applyAlignment="1">
      <alignment horizontal="left" wrapText="1"/>
    </xf>
    <xf numFmtId="0" fontId="13" fillId="0" borderId="0" xfId="0" applyFont="1" applyAlignment="1">
      <alignment horizontal="left" wrapText="1"/>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107" fillId="0" borderId="0" xfId="0" applyFont="1" applyAlignment="1">
      <alignment horizontal="center" wrapText="1"/>
    </xf>
    <xf numFmtId="0" fontId="138" fillId="0" borderId="0" xfId="0" applyFont="1" applyAlignment="1">
      <alignment horizontal="center"/>
    </xf>
    <xf numFmtId="165" fontId="13" fillId="3" borderId="10" xfId="0" applyNumberFormat="1" applyFont="1" applyFill="1" applyBorder="1" applyAlignment="1" applyProtection="1">
      <alignment horizontal="left"/>
      <protection locked="0"/>
    </xf>
    <xf numFmtId="165" fontId="13" fillId="3" borderId="12" xfId="0" applyNumberFormat="1" applyFont="1" applyFill="1" applyBorder="1" applyAlignment="1" applyProtection="1">
      <alignment horizontal="left"/>
      <protection locked="0"/>
    </xf>
    <xf numFmtId="0" fontId="19" fillId="0" borderId="3" xfId="0" applyFont="1" applyBorder="1" applyAlignment="1">
      <alignment horizontal="right" indent="1"/>
    </xf>
    <xf numFmtId="0" fontId="13" fillId="0" borderId="1" xfId="0" applyFont="1" applyBorder="1" applyAlignment="1">
      <alignment horizontal="right" wrapText="1"/>
    </xf>
    <xf numFmtId="0" fontId="13" fillId="0" borderId="0" xfId="0" applyFont="1" applyAlignment="1">
      <alignment horizontal="right"/>
    </xf>
    <xf numFmtId="0" fontId="13" fillId="8" borderId="1" xfId="0" applyFont="1" applyFill="1" applyBorder="1" applyAlignment="1" applyProtection="1">
      <alignment horizontal="center" wrapText="1"/>
      <protection locked="0"/>
    </xf>
    <xf numFmtId="0" fontId="13" fillId="8" borderId="1" xfId="0" applyFont="1" applyFill="1" applyBorder="1" applyAlignment="1" applyProtection="1">
      <alignment horizontal="center"/>
      <protection locked="0"/>
    </xf>
    <xf numFmtId="0" fontId="19" fillId="5" borderId="0" xfId="0" applyFont="1" applyFill="1" applyAlignment="1">
      <alignment horizontal="right" wrapText="1"/>
    </xf>
    <xf numFmtId="165" fontId="13" fillId="3" borderId="0" xfId="0" applyNumberFormat="1" applyFont="1" applyFill="1" applyAlignment="1" applyProtection="1">
      <alignment horizontal="left"/>
      <protection locked="0"/>
    </xf>
    <xf numFmtId="0" fontId="32" fillId="5" borderId="0" xfId="0" applyFont="1" applyFill="1" applyAlignment="1">
      <alignment horizontal="center"/>
    </xf>
    <xf numFmtId="0" fontId="13" fillId="8" borderId="1" xfId="0" applyFont="1" applyFill="1" applyBorder="1" applyProtection="1">
      <protection locked="0"/>
    </xf>
    <xf numFmtId="0" fontId="88" fillId="0" borderId="0" xfId="0" applyFont="1" applyAlignment="1">
      <alignment horizontal="right"/>
    </xf>
    <xf numFmtId="0" fontId="32" fillId="0" borderId="3" xfId="0" applyFont="1" applyBorder="1" applyAlignment="1">
      <alignment horizontal="right"/>
    </xf>
    <xf numFmtId="0" fontId="13" fillId="0" borderId="3" xfId="0" applyFont="1" applyBorder="1" applyAlignment="1">
      <alignment horizontal="right"/>
    </xf>
    <xf numFmtId="0" fontId="13" fillId="0" borderId="0" xfId="0" applyFont="1" applyAlignment="1">
      <alignment horizontal="right" vertical="top" wrapText="1"/>
    </xf>
    <xf numFmtId="0" fontId="13" fillId="0" borderId="0" xfId="0" applyFont="1" applyAlignment="1">
      <alignment horizontal="right" vertical="top"/>
    </xf>
    <xf numFmtId="0" fontId="23" fillId="0" borderId="0" xfId="0" applyFont="1" applyAlignment="1">
      <alignment horizontal="center"/>
    </xf>
    <xf numFmtId="0" fontId="37" fillId="0" borderId="0" xfId="0" applyFont="1" applyAlignment="1">
      <alignment horizontal="center"/>
    </xf>
    <xf numFmtId="0" fontId="13" fillId="0" borderId="0" xfId="0" applyFont="1" applyAlignment="1">
      <alignment horizontal="left" indent="3"/>
    </xf>
    <xf numFmtId="0" fontId="42" fillId="0" borderId="0" xfId="0" applyFont="1" applyAlignment="1">
      <alignment horizontal="center" vertical="top"/>
    </xf>
    <xf numFmtId="0" fontId="42" fillId="0" borderId="1" xfId="0" applyFont="1" applyBorder="1" applyAlignment="1">
      <alignment horizontal="center" vertical="top"/>
    </xf>
    <xf numFmtId="0" fontId="34" fillId="0" borderId="3" xfId="0" applyFont="1" applyBorder="1" applyAlignment="1">
      <alignment horizontal="center" vertical="center"/>
    </xf>
    <xf numFmtId="0" fontId="42" fillId="0" borderId="0" xfId="0" applyFont="1" applyAlignment="1">
      <alignment horizontal="center"/>
    </xf>
    <xf numFmtId="0" fontId="32" fillId="0" borderId="1" xfId="0" applyFont="1" applyBorder="1" applyAlignment="1">
      <alignment horizontal="right" vertical="center"/>
    </xf>
    <xf numFmtId="0" fontId="150" fillId="17" borderId="0" xfId="0" applyFont="1" applyFill="1" applyAlignment="1">
      <alignment horizontal="left" vertical="center" wrapText="1"/>
    </xf>
    <xf numFmtId="0" fontId="136" fillId="17" borderId="0" xfId="0" applyFont="1" applyFill="1" applyAlignment="1">
      <alignment horizontal="left" vertical="center" wrapText="1"/>
    </xf>
    <xf numFmtId="0" fontId="10" fillId="0" borderId="1" xfId="0" applyFont="1" applyBorder="1" applyAlignment="1">
      <alignment horizont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9" fillId="0" borderId="0" xfId="0" applyFont="1" applyAlignment="1">
      <alignment horizontal="left"/>
    </xf>
    <xf numFmtId="0" fontId="127" fillId="5" borderId="43" xfId="0" applyFont="1" applyFill="1" applyBorder="1" applyAlignment="1">
      <alignment horizontal="center"/>
    </xf>
    <xf numFmtId="5" fontId="13" fillId="0" borderId="0" xfId="0" applyNumberFormat="1" applyFont="1" applyAlignment="1">
      <alignment horizontal="right" indent="1"/>
    </xf>
    <xf numFmtId="5" fontId="13" fillId="0" borderId="20" xfId="0" applyNumberFormat="1" applyFont="1" applyBorder="1" applyAlignment="1">
      <alignment horizontal="right" indent="1"/>
    </xf>
    <xf numFmtId="0" fontId="13" fillId="8" borderId="1" xfId="0" applyFont="1" applyFill="1" applyBorder="1" applyAlignment="1" applyProtection="1">
      <alignment horizontal="left" wrapText="1"/>
      <protection locked="0"/>
    </xf>
    <xf numFmtId="37" fontId="34" fillId="0" borderId="0" xfId="0" applyNumberFormat="1" applyFont="1" applyAlignment="1">
      <alignment horizontal="center" shrinkToFit="1"/>
    </xf>
    <xf numFmtId="37" fontId="34" fillId="0" borderId="20" xfId="0" applyNumberFormat="1" applyFont="1" applyBorder="1" applyAlignment="1">
      <alignment horizontal="center" shrinkToFit="1"/>
    </xf>
    <xf numFmtId="165" fontId="2" fillId="5" borderId="0" xfId="0" applyNumberFormat="1" applyFont="1" applyFill="1" applyAlignment="1">
      <alignment horizontal="left" indent="1"/>
    </xf>
    <xf numFmtId="165" fontId="2" fillId="0" borderId="0" xfId="0" applyNumberFormat="1" applyFont="1" applyAlignment="1">
      <alignment horizontal="left" indent="1"/>
    </xf>
    <xf numFmtId="37" fontId="1" fillId="5" borderId="0" xfId="0" applyNumberFormat="1" applyFont="1" applyFill="1" applyAlignment="1">
      <alignment horizontal="left" indent="1" shrinkToFit="1"/>
    </xf>
    <xf numFmtId="37" fontId="2" fillId="5" borderId="0" xfId="0" applyNumberFormat="1" applyFont="1" applyFill="1" applyAlignment="1">
      <alignment horizontal="left" indent="1" shrinkToFit="1"/>
    </xf>
    <xf numFmtId="6" fontId="112" fillId="12" borderId="0" xfId="0" applyNumberFormat="1" applyFont="1" applyFill="1" applyAlignment="1">
      <alignment horizontal="right" indent="1"/>
    </xf>
    <xf numFmtId="0" fontId="87" fillId="0" borderId="1" xfId="0" applyFont="1" applyBorder="1" applyAlignment="1">
      <alignment horizontal="center"/>
    </xf>
    <xf numFmtId="0" fontId="40" fillId="5" borderId="0" xfId="0" applyFont="1" applyFill="1" applyAlignment="1">
      <alignment horizontal="center" vertical="center"/>
    </xf>
    <xf numFmtId="0" fontId="34" fillId="5" borderId="0" xfId="0" applyFont="1" applyFill="1" applyAlignment="1">
      <alignment horizontal="center"/>
    </xf>
    <xf numFmtId="0" fontId="34" fillId="5" borderId="20" xfId="0" applyFont="1" applyFill="1" applyBorder="1" applyAlignment="1">
      <alignment horizontal="center"/>
    </xf>
    <xf numFmtId="165" fontId="13" fillId="5" borderId="0" xfId="0" applyNumberFormat="1" applyFont="1" applyFill="1" applyAlignment="1">
      <alignment horizontal="center"/>
    </xf>
    <xf numFmtId="0" fontId="2" fillId="0" borderId="0" xfId="0" applyFont="1" applyAlignment="1">
      <alignment horizontal="left" vertical="center" wrapText="1"/>
    </xf>
    <xf numFmtId="0" fontId="40" fillId="5" borderId="0" xfId="0" applyFont="1" applyFill="1" applyAlignment="1">
      <alignment horizontal="right" vertical="center"/>
    </xf>
    <xf numFmtId="165" fontId="57" fillId="0" borderId="0" xfId="0" applyNumberFormat="1" applyFont="1" applyAlignment="1">
      <alignment horizontal="center"/>
    </xf>
    <xf numFmtId="165" fontId="57" fillId="0" borderId="20" xfId="0" applyNumberFormat="1" applyFont="1" applyBorder="1" applyAlignment="1">
      <alignment horizontal="center"/>
    </xf>
    <xf numFmtId="37" fontId="104" fillId="0" borderId="0" xfId="0" applyNumberFormat="1" applyFont="1" applyAlignment="1">
      <alignment horizontal="left" wrapText="1"/>
    </xf>
    <xf numFmtId="37" fontId="40" fillId="5" borderId="0" xfId="0" applyNumberFormat="1" applyFont="1" applyFill="1" applyAlignment="1">
      <alignment horizontal="center"/>
    </xf>
    <xf numFmtId="37" fontId="13" fillId="5" borderId="20" xfId="0" applyNumberFormat="1" applyFont="1" applyFill="1" applyBorder="1" applyAlignment="1">
      <alignment horizontal="center"/>
    </xf>
    <xf numFmtId="0" fontId="7" fillId="5" borderId="1" xfId="0" applyFont="1" applyFill="1" applyBorder="1" applyAlignment="1">
      <alignment horizontal="left"/>
    </xf>
    <xf numFmtId="0" fontId="34" fillId="0" borderId="0" xfId="0" applyFont="1" applyAlignment="1">
      <alignment horizontal="left"/>
    </xf>
    <xf numFmtId="0" fontId="156" fillId="0" borderId="0" xfId="13" applyFont="1" applyAlignment="1" applyProtection="1">
      <alignment horizontal="left" vertical="center" wrapText="1"/>
    </xf>
    <xf numFmtId="0" fontId="40" fillId="0" borderId="0" xfId="0" applyFont="1" applyAlignment="1">
      <alignment horizontal="center" wrapText="1"/>
    </xf>
    <xf numFmtId="0" fontId="34" fillId="0" borderId="1" xfId="0" applyFont="1" applyBorder="1" applyAlignment="1">
      <alignment horizontal="left" wrapText="1"/>
    </xf>
    <xf numFmtId="0" fontId="159" fillId="5" borderId="3" xfId="0" applyFont="1" applyFill="1" applyBorder="1" applyAlignment="1">
      <alignment horizontal="left" vertical="center"/>
    </xf>
    <xf numFmtId="0" fontId="159" fillId="5" borderId="1" xfId="0" applyFont="1" applyFill="1" applyBorder="1" applyAlignment="1">
      <alignment horizontal="left" vertical="center"/>
    </xf>
    <xf numFmtId="0" fontId="163" fillId="5" borderId="3" xfId="0" applyFont="1" applyFill="1" applyBorder="1" applyAlignment="1">
      <alignment horizontal="left" vertical="center"/>
    </xf>
    <xf numFmtId="0" fontId="163" fillId="5" borderId="1" xfId="0" applyFont="1" applyFill="1" applyBorder="1" applyAlignment="1">
      <alignment horizontal="left" vertical="center"/>
    </xf>
    <xf numFmtId="0" fontId="167" fillId="0" borderId="0" xfId="0" applyFont="1" applyAlignment="1">
      <alignment horizontal="center" wrapText="1"/>
    </xf>
    <xf numFmtId="0" fontId="168" fillId="0" borderId="9" xfId="0" applyFont="1" applyBorder="1" applyAlignment="1">
      <alignment horizontal="left" vertical="center" wrapText="1"/>
    </xf>
    <xf numFmtId="0" fontId="168" fillId="0" borderId="0" xfId="0" applyFont="1" applyAlignment="1">
      <alignment horizontal="left" vertical="center" wrapText="1"/>
    </xf>
    <xf numFmtId="6" fontId="141" fillId="0" borderId="0" xfId="0" applyNumberFormat="1" applyFont="1"/>
    <xf numFmtId="6" fontId="146" fillId="5" borderId="0" xfId="0" applyNumberFormat="1" applyFont="1" applyFill="1" applyAlignment="1">
      <alignment vertical="center"/>
    </xf>
    <xf numFmtId="0" fontId="29" fillId="5" borderId="0" xfId="0" applyFont="1" applyFill="1" applyAlignment="1">
      <alignment horizontal="right" wrapText="1"/>
    </xf>
    <xf numFmtId="0" fontId="19" fillId="0" borderId="0" xfId="0" applyFont="1" applyAlignment="1">
      <alignment horizontal="right" wrapText="1"/>
    </xf>
    <xf numFmtId="0" fontId="141" fillId="0" borderId="0" xfId="0" applyFont="1" applyAlignment="1">
      <alignment horizontal="right" indent="1"/>
    </xf>
  </cellXfs>
  <cellStyles count="14">
    <cellStyle name="Comma" xfId="1" builtinId="3"/>
    <cellStyle name="Currency" xfId="2" builtinId="4"/>
    <cellStyle name="Currency 2" xfId="3" xr:uid="{00000000-0005-0000-0000-000002000000}"/>
    <cellStyle name="Currency 2 2" xfId="4" xr:uid="{00000000-0005-0000-0000-000003000000}"/>
    <cellStyle name="Hyperlink" xfId="13" builtinId="8"/>
    <cellStyle name="Normal" xfId="0" builtinId="0"/>
    <cellStyle name="Normal 2" xfId="5" xr:uid="{00000000-0005-0000-0000-000005000000}"/>
    <cellStyle name="Normal 2 2" xfId="6" xr:uid="{00000000-0005-0000-0000-000006000000}"/>
    <cellStyle name="Normal 2 2 2" xfId="7" xr:uid="{00000000-0005-0000-0000-000007000000}"/>
    <cellStyle name="Normal 3" xfId="8" xr:uid="{00000000-0005-0000-0000-000008000000}"/>
    <cellStyle name="Normal 4" xfId="9" xr:uid="{00000000-0005-0000-0000-000009000000}"/>
    <cellStyle name="Percent" xfId="10" builtinId="5"/>
    <cellStyle name="Percent 2" xfId="11" xr:uid="{00000000-0005-0000-0000-00000B000000}"/>
    <cellStyle name="Percent 2 2" xfId="12" xr:uid="{00000000-0005-0000-0000-00000C000000}"/>
  </cellStyles>
  <dxfs count="18">
    <dxf>
      <fill>
        <patternFill patternType="darkUp"/>
      </fill>
    </dxf>
    <dxf>
      <font>
        <b/>
        <i val="0"/>
        <condense val="0"/>
        <extend val="0"/>
        <color indexed="12"/>
      </font>
    </dxf>
    <dxf>
      <font>
        <b/>
        <i val="0"/>
        <condense val="0"/>
        <extend val="0"/>
        <color indexed="12"/>
      </font>
    </dxf>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bgColor theme="1"/>
        </patternFill>
      </fill>
    </dxf>
    <dxf>
      <fill>
        <patternFill>
          <bgColor theme="1" tint="0.14996795556505021"/>
        </patternFill>
      </fill>
    </dxf>
    <dxf>
      <fill>
        <patternFill>
          <bgColor theme="1" tint="0.14996795556505021"/>
        </patternFill>
      </fill>
    </dxf>
    <dxf>
      <fill>
        <patternFill>
          <bgColor theme="1" tint="0.14996795556505021"/>
        </patternFill>
      </fill>
    </dxf>
    <dxf>
      <font>
        <b/>
        <i val="0"/>
        <condense val="0"/>
        <extend val="0"/>
        <color indexed="10"/>
      </font>
    </dxf>
    <dxf>
      <fill>
        <patternFill patternType="lightUp">
          <bgColor auto="1"/>
        </patternFill>
      </fill>
    </dxf>
    <dxf>
      <fill>
        <patternFill patternType="darkGray">
          <fgColor theme="1"/>
        </patternFill>
      </fill>
    </dxf>
  </dxfs>
  <tableStyles count="0" defaultTableStyle="TableStyleMedium9" defaultPivotStyle="PivotStyleLight16"/>
  <colors>
    <mruColors>
      <color rgb="FF3333FF"/>
      <color rgb="FFFFFF99"/>
      <color rgb="FF00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488950</xdr:colOff>
      <xdr:row>1</xdr:row>
      <xdr:rowOff>6350</xdr:rowOff>
    </xdr:from>
    <xdr:to>
      <xdr:col>6</xdr:col>
      <xdr:colOff>495300</xdr:colOff>
      <xdr:row>2</xdr:row>
      <xdr:rowOff>850598</xdr:rowOff>
    </xdr:to>
    <xdr:pic>
      <xdr:nvPicPr>
        <xdr:cNvPr id="2" name="Picture 1">
          <a:extLst>
            <a:ext uri="{FF2B5EF4-FFF2-40B4-BE49-F238E27FC236}">
              <a16:creationId xmlns:a16="http://schemas.microsoft.com/office/drawing/2014/main" id="{EEEFA8DA-B94D-8A05-FA9E-DC5F76EF6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3200"/>
          <a:ext cx="3657600" cy="1098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portal.hud.gov/hudportal/documents/huddoc?id=SubsidyLayeri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apps.kyhousing.org/KHC_Webforms/Reports.aspx?rpt=/External_Report/Multifamily_County_Expense_PUPA_Summary"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H21"/>
  <sheetViews>
    <sheetView tabSelected="1" zoomScaleNormal="100" workbookViewId="0">
      <selection activeCell="A4" sqref="A4:H4"/>
    </sheetView>
  </sheetViews>
  <sheetFormatPr defaultColWidth="8.84375" defaultRowHeight="15.5"/>
  <cols>
    <col min="1" max="7" width="8.84375" style="42"/>
    <col min="8" max="8" width="12.07421875" style="42" customWidth="1"/>
    <col min="9" max="16384" width="8.84375" style="42"/>
  </cols>
  <sheetData>
    <row r="2" spans="1:8" ht="20">
      <c r="A2" s="66"/>
      <c r="B2" s="66"/>
      <c r="C2" s="66"/>
      <c r="D2" s="66"/>
      <c r="E2"/>
      <c r="F2" s="66"/>
      <c r="G2" s="66"/>
      <c r="H2" s="66"/>
    </row>
    <row r="3" spans="1:8" ht="84" customHeight="1">
      <c r="A3" s="66"/>
      <c r="B3" s="66"/>
      <c r="C3" s="66"/>
      <c r="D3" s="66"/>
      <c r="E3" s="66"/>
      <c r="F3" s="66"/>
      <c r="G3" s="66"/>
      <c r="H3" s="66"/>
    </row>
    <row r="4" spans="1:8" ht="23">
      <c r="A4" s="999" t="s">
        <v>941</v>
      </c>
      <c r="B4" s="1000"/>
      <c r="C4" s="1000"/>
      <c r="D4" s="1000"/>
      <c r="E4" s="1000"/>
      <c r="F4" s="1000"/>
      <c r="G4" s="1000"/>
      <c r="H4" s="1000"/>
    </row>
    <row r="5" spans="1:8" ht="60" customHeight="1" thickBot="1">
      <c r="A5" s="1001" t="s">
        <v>933</v>
      </c>
      <c r="B5" s="1002"/>
      <c r="C5" s="1002"/>
      <c r="D5" s="1002"/>
      <c r="E5" s="1002"/>
      <c r="F5" s="1002"/>
      <c r="G5" s="1002"/>
      <c r="H5" s="1002"/>
    </row>
    <row r="6" spans="1:8" s="67" customFormat="1" ht="51.25" customHeight="1" thickTop="1">
      <c r="A6" s="1005" t="s">
        <v>482</v>
      </c>
      <c r="B6" s="1005"/>
      <c r="C6" s="1005"/>
      <c r="D6" s="1005"/>
      <c r="E6" s="1005"/>
      <c r="F6" s="1005"/>
      <c r="G6" s="1005"/>
      <c r="H6" s="1005"/>
    </row>
    <row r="7" spans="1:8" s="67" customFormat="1" ht="36" customHeight="1">
      <c r="A7" s="1006">
        <f>Project</f>
        <v>0</v>
      </c>
      <c r="B7" s="1007"/>
      <c r="C7" s="1007"/>
      <c r="D7" s="1007"/>
      <c r="E7" s="1007"/>
      <c r="F7" s="1007"/>
      <c r="G7" s="1007"/>
      <c r="H7" s="1007"/>
    </row>
    <row r="8" spans="1:8" s="67" customFormat="1" ht="51.25" customHeight="1">
      <c r="A8" s="1010" t="s">
        <v>744</v>
      </c>
      <c r="B8" s="1005"/>
      <c r="C8" s="1005"/>
      <c r="D8" s="1005"/>
      <c r="E8" s="1005"/>
      <c r="F8" s="1005"/>
      <c r="G8" s="1005"/>
      <c r="H8" s="1005"/>
    </row>
    <row r="9" spans="1:8" s="67" customFormat="1" ht="36" customHeight="1">
      <c r="A9" s="1006">
        <f>portfolio</f>
        <v>0</v>
      </c>
      <c r="B9" s="1007"/>
      <c r="C9" s="1007"/>
      <c r="D9" s="1007"/>
      <c r="E9" s="1007"/>
      <c r="F9" s="1007"/>
      <c r="G9" s="1007"/>
      <c r="H9" s="1007"/>
    </row>
    <row r="10" spans="1:8" ht="36" customHeight="1">
      <c r="A10" s="1008" t="s">
        <v>129</v>
      </c>
      <c r="B10" s="1008"/>
      <c r="C10" s="1008"/>
      <c r="D10" s="1008"/>
      <c r="E10" s="1009">
        <f>County</f>
        <v>0</v>
      </c>
      <c r="F10" s="1009"/>
      <c r="G10" s="1009"/>
      <c r="H10" s="1009"/>
    </row>
    <row r="11" spans="1:8" ht="21.5" customHeight="1">
      <c r="A11" s="66"/>
      <c r="B11" s="66"/>
      <c r="C11" s="66"/>
      <c r="D11" s="66"/>
      <c r="E11" s="66"/>
      <c r="F11" s="66"/>
      <c r="G11" s="66"/>
      <c r="H11" s="66"/>
    </row>
    <row r="12" spans="1:8" ht="20">
      <c r="A12" s="1003" t="s">
        <v>227</v>
      </c>
      <c r="B12" s="1003"/>
      <c r="C12" s="1003"/>
      <c r="D12" s="1003"/>
      <c r="E12" s="1003"/>
      <c r="F12" s="1003"/>
      <c r="G12" s="1003"/>
      <c r="H12" s="1003"/>
    </row>
    <row r="13" spans="1:8" ht="47.75" customHeight="1">
      <c r="A13" s="1006">
        <f>Owner</f>
        <v>0</v>
      </c>
      <c r="B13" s="1007"/>
      <c r="C13" s="1007"/>
      <c r="D13" s="1007"/>
      <c r="E13" s="1007"/>
      <c r="F13" s="1007"/>
      <c r="G13" s="1007"/>
      <c r="H13" s="1007"/>
    </row>
    <row r="14" spans="1:8" ht="8.75" customHeight="1">
      <c r="A14" s="66"/>
      <c r="B14" s="66"/>
      <c r="C14" s="66"/>
      <c r="D14" s="66"/>
      <c r="E14" s="66"/>
      <c r="F14" s="66"/>
      <c r="G14" s="66"/>
      <c r="H14" s="66"/>
    </row>
    <row r="15" spans="1:8">
      <c r="A15" s="1004"/>
      <c r="B15" s="1004"/>
      <c r="C15" s="1004"/>
      <c r="D15" s="1004"/>
      <c r="E15" s="1004"/>
      <c r="F15" s="1004"/>
      <c r="G15" s="1004"/>
      <c r="H15" s="1004"/>
    </row>
    <row r="16" spans="1:8" ht="20">
      <c r="A16" s="66"/>
      <c r="B16" s="66"/>
      <c r="C16" s="66"/>
      <c r="D16" s="66"/>
      <c r="E16" s="66"/>
      <c r="F16" s="66"/>
      <c r="G16" s="66"/>
      <c r="H16" s="66"/>
    </row>
    <row r="17" spans="1:8" ht="20">
      <c r="A17" s="66"/>
      <c r="B17" s="66"/>
      <c r="C17" s="66"/>
      <c r="D17" s="66"/>
      <c r="E17" s="66"/>
      <c r="F17" s="66"/>
      <c r="G17" s="66"/>
      <c r="H17" s="66"/>
    </row>
    <row r="18" spans="1:8" ht="20">
      <c r="A18" s="66"/>
      <c r="B18" s="66"/>
      <c r="C18" s="66"/>
      <c r="D18" s="66"/>
      <c r="E18" s="66"/>
      <c r="F18" s="66"/>
      <c r="G18" s="66"/>
      <c r="H18" s="66"/>
    </row>
    <row r="19" spans="1:8" ht="20">
      <c r="A19" s="66"/>
      <c r="B19" s="66"/>
      <c r="C19" s="66"/>
      <c r="D19" s="66"/>
      <c r="E19" s="66"/>
      <c r="F19" s="66"/>
      <c r="G19" s="66"/>
      <c r="H19" s="66"/>
    </row>
    <row r="20" spans="1:8" ht="20">
      <c r="A20" s="66"/>
      <c r="B20" s="66"/>
      <c r="C20" s="66"/>
      <c r="D20" s="66"/>
      <c r="E20" s="66"/>
      <c r="F20" s="66"/>
      <c r="G20" s="66"/>
      <c r="H20" s="66"/>
    </row>
    <row r="21" spans="1:8" ht="20">
      <c r="A21" s="66"/>
      <c r="B21" s="66"/>
      <c r="C21" s="66"/>
      <c r="D21" s="66"/>
      <c r="E21" s="66"/>
      <c r="F21" s="66"/>
      <c r="G21" s="66"/>
      <c r="H21" s="66"/>
    </row>
  </sheetData>
  <sheetProtection algorithmName="SHA-512" hashValue="8A5VLj9CgBEZkiBF4ITGdfSykKSXCGiw0rUiYbKG43sDcI33QW3mdFKkWKWvUMLvYTr3O833ZiBI11hHbm6Y2A==" saltValue="LRh3Ljdm6DQXiceowJxmNA==" spinCount="100000" sheet="1" objects="1" scenarios="1"/>
  <mergeCells count="11">
    <mergeCell ref="A4:H4"/>
    <mergeCell ref="A5:H5"/>
    <mergeCell ref="A12:H12"/>
    <mergeCell ref="A15:H15"/>
    <mergeCell ref="A6:H6"/>
    <mergeCell ref="A7:H7"/>
    <mergeCell ref="A13:H13"/>
    <mergeCell ref="A10:D10"/>
    <mergeCell ref="E10:H10"/>
    <mergeCell ref="A8:H8"/>
    <mergeCell ref="A9:H9"/>
  </mergeCells>
  <phoneticPr fontId="26"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Z406"/>
  <sheetViews>
    <sheetView showGridLines="0" zoomScaleNormal="100" workbookViewId="0">
      <selection activeCell="B2" sqref="B2:F2"/>
    </sheetView>
  </sheetViews>
  <sheetFormatPr defaultColWidth="8.84375" defaultRowHeight="15.5"/>
  <cols>
    <col min="1" max="1" width="1" style="105" customWidth="1"/>
    <col min="2" max="2" width="55.84375" style="1" bestFit="1" customWidth="1"/>
    <col min="3" max="3" width="11.23046875" style="1" customWidth="1"/>
    <col min="4" max="4" width="7.4609375" style="1" customWidth="1"/>
    <col min="5" max="5" width="39.23046875" style="105" bestFit="1" customWidth="1"/>
    <col min="6" max="6" width="13" style="105" customWidth="1"/>
    <col min="7" max="7" width="42.84375" style="105" bestFit="1" customWidth="1"/>
    <col min="8" max="8" width="9" style="105" bestFit="1" customWidth="1"/>
    <col min="9" max="52" width="8.84375" style="105"/>
    <col min="53" max="16384" width="8.84375" style="1"/>
  </cols>
  <sheetData>
    <row r="1" spans="1:52" ht="23">
      <c r="B1" s="1023">
        <f>Project</f>
        <v>0</v>
      </c>
      <c r="C1" s="1023"/>
      <c r="D1" s="1023"/>
      <c r="E1" s="1023"/>
      <c r="F1" s="1023"/>
      <c r="H1" s="106"/>
    </row>
    <row r="2" spans="1:52" ht="23">
      <c r="B2" s="1023" t="s">
        <v>137</v>
      </c>
      <c r="C2" s="1023"/>
      <c r="D2" s="1023"/>
      <c r="E2" s="1023"/>
      <c r="F2" s="1023"/>
      <c r="H2" s="106"/>
    </row>
    <row r="3" spans="1:52" s="91" customFormat="1" ht="24" customHeight="1">
      <c r="G3" s="190"/>
    </row>
    <row r="4" spans="1:52" s="91" customFormat="1">
      <c r="B4" s="381" t="s">
        <v>524</v>
      </c>
      <c r="E4" s="1249" t="s">
        <v>153</v>
      </c>
      <c r="F4" s="1249"/>
      <c r="G4" s="190"/>
    </row>
    <row r="5" spans="1:52" s="27" customFormat="1" ht="14">
      <c r="A5" s="91"/>
      <c r="B5" s="444" t="s">
        <v>135</v>
      </c>
      <c r="C5" s="685">
        <f>'5)Income'!I90</f>
        <v>0</v>
      </c>
      <c r="D5" s="91"/>
      <c r="E5" s="444" t="s">
        <v>155</v>
      </c>
      <c r="F5" s="192"/>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s="27" customFormat="1" ht="14">
      <c r="A6" s="91"/>
      <c r="B6" s="91" t="s">
        <v>136</v>
      </c>
      <c r="C6" s="686">
        <f>units</f>
        <v>0</v>
      </c>
      <c r="D6" s="91"/>
      <c r="E6" s="445" t="s">
        <v>157</v>
      </c>
      <c r="F6" s="446">
        <f>'3)Sources &amp; Uses'!E197</f>
        <v>0</v>
      </c>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s="27" customFormat="1" ht="14">
      <c r="A7" s="91"/>
      <c r="B7" s="445" t="s">
        <v>134</v>
      </c>
      <c r="C7" s="703" t="str">
        <f>IF(C6=0,"0",C5/C6)</f>
        <v>0</v>
      </c>
      <c r="D7" s="91"/>
      <c r="E7" s="447" t="s">
        <v>161</v>
      </c>
      <c r="F7" s="448">
        <f>F6</f>
        <v>0</v>
      </c>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s="27" customFormat="1" ht="14">
      <c r="A8" s="91"/>
      <c r="B8" s="91" t="s">
        <v>752</v>
      </c>
      <c r="C8" s="687">
        <f>'5)Income'!I91</f>
        <v>0</v>
      </c>
      <c r="E8" s="91"/>
      <c r="F8" s="13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s="27" customFormat="1">
      <c r="A9" s="91"/>
      <c r="B9" s="91" t="s">
        <v>753</v>
      </c>
      <c r="C9" s="449">
        <f>ResSqFt</f>
        <v>0</v>
      </c>
      <c r="D9" s="91"/>
      <c r="E9" s="1249" t="s">
        <v>160</v>
      </c>
      <c r="F9" s="1249"/>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s="27" customFormat="1" ht="14">
      <c r="A10" s="91"/>
      <c r="B10" s="445" t="s">
        <v>134</v>
      </c>
      <c r="C10" s="692">
        <f>IF(C9=0,0,C8/C9)</f>
        <v>0</v>
      </c>
      <c r="D10" s="91"/>
      <c r="E10" s="91" t="s">
        <v>156</v>
      </c>
      <c r="F10" s="131" t="e">
        <f>C19</f>
        <v>#DIV/0!</v>
      </c>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s="27" customFormat="1" ht="14">
      <c r="A11" s="91"/>
      <c r="B11" s="91"/>
      <c r="C11" s="262"/>
      <c r="D11" s="91"/>
      <c r="E11" s="445" t="s">
        <v>157</v>
      </c>
      <c r="F11" s="451">
        <f>F7</f>
        <v>0</v>
      </c>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s="27" customFormat="1" ht="15" customHeight="1">
      <c r="A12" s="91"/>
      <c r="B12" s="381" t="s">
        <v>130</v>
      </c>
      <c r="C12" s="91"/>
      <c r="D12" s="91"/>
      <c r="E12" s="643" t="s">
        <v>680</v>
      </c>
      <c r="F12" s="688" t="e">
        <f>MIN(F10:F11)</f>
        <v>#DIV/0!</v>
      </c>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s="27" customFormat="1" ht="14">
      <c r="A13" s="91"/>
      <c r="B13" s="444" t="s">
        <v>154</v>
      </c>
      <c r="C13" s="191">
        <f>TDC</f>
        <v>0</v>
      </c>
      <c r="D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s="27" customFormat="1">
      <c r="A14" s="91"/>
      <c r="B14" s="91" t="s">
        <v>131</v>
      </c>
      <c r="C14" s="131">
        <f>SUM('3)Sources &amp; Uses'!F11:F21)+SUM('3)Sources &amp; Uses'!F27:F37)</f>
        <v>0</v>
      </c>
      <c r="D14" s="91"/>
      <c r="E14" s="263" t="s">
        <v>596</v>
      </c>
      <c r="F14" s="264"/>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s="27" customFormat="1" ht="14">
      <c r="A15" s="91"/>
      <c r="B15" s="91" t="s">
        <v>132</v>
      </c>
      <c r="C15" s="131">
        <f>+C13-C14</f>
        <v>0</v>
      </c>
      <c r="D15" s="91"/>
      <c r="E15" s="454"/>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s="27" customFormat="1" ht="14">
      <c r="A16" s="91"/>
      <c r="B16" s="91" t="s">
        <v>297</v>
      </c>
      <c r="C16" s="450">
        <f>'3)Sources &amp; Uses'!J38</f>
        <v>0</v>
      </c>
      <c r="D16" s="91"/>
      <c r="E16" s="455"/>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s="27" customFormat="1" ht="14">
      <c r="A17" s="91"/>
      <c r="B17" s="27" t="s">
        <v>525</v>
      </c>
      <c r="C17" s="477">
        <v>0</v>
      </c>
      <c r="D17" s="91"/>
      <c r="E17" s="457"/>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s="27" customFormat="1" ht="14">
      <c r="A18" s="91"/>
      <c r="B18" s="91" t="s">
        <v>133</v>
      </c>
      <c r="C18" s="131" t="e">
        <f>IFERROR(C15/C16,0)/C17</f>
        <v>#DIV/0!</v>
      </c>
      <c r="D18" s="91"/>
      <c r="E18" s="457"/>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s="27" customFormat="1" ht="14">
      <c r="A19" s="91"/>
      <c r="B19" s="452" t="s">
        <v>698</v>
      </c>
      <c r="C19" s="453" t="e">
        <f>C18/10</f>
        <v>#DIV/0!</v>
      </c>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s="27" customFormat="1" ht="14">
      <c r="A20" s="91"/>
      <c r="B20" s="91"/>
      <c r="C20" s="91"/>
      <c r="D20" s="91"/>
      <c r="E20" s="454"/>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s="27" customFormat="1">
      <c r="A21" s="91"/>
      <c r="B21" s="381"/>
      <c r="C21" s="13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s="27" customFormat="1" ht="14">
      <c r="A22" s="91"/>
      <c r="B22" s="510"/>
      <c r="C22" s="13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s="27" customFormat="1" ht="14">
      <c r="A23" s="91"/>
      <c r="B23" s="91"/>
      <c r="C23" s="508"/>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s="27" customFormat="1" ht="14">
      <c r="A24" s="91"/>
      <c r="B24" s="91"/>
      <c r="C24" s="13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s="27" customFormat="1" ht="14">
      <c r="A25" s="91"/>
      <c r="B25" s="91"/>
      <c r="C25" s="509"/>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s="27" customFormat="1" ht="14">
      <c r="A26" s="91"/>
      <c r="B26" s="91"/>
      <c r="C26" s="449"/>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s="27" customFormat="1" ht="14">
      <c r="A27" s="91"/>
      <c r="B27" s="91"/>
      <c r="C27" s="459"/>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s="27" customFormat="1" ht="14">
      <c r="A28" s="91"/>
      <c r="B28" s="252"/>
      <c r="C28" s="448"/>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s="27" customFormat="1" ht="14">
      <c r="A29" s="91"/>
      <c r="B29" s="456"/>
      <c r="C29" s="460"/>
      <c r="D29" s="46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s="27" customFormat="1" ht="14">
      <c r="A30" s="91"/>
      <c r="B30" s="454"/>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s="27" customFormat="1" ht="14">
      <c r="A31" s="91"/>
      <c r="B31" s="129"/>
      <c r="C31" s="458"/>
      <c r="D31" s="129"/>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s="27" customFormat="1" ht="14">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s="27" customFormat="1" ht="14">
      <c r="A33" s="91"/>
      <c r="B33" s="462">
        <f>'2)Summary'!I16</f>
        <v>0</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s="27" customFormat="1" ht="14">
      <c r="A34" s="91"/>
      <c r="B34" s="129"/>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s="27" customFormat="1" ht="14">
      <c r="A35" s="91"/>
      <c r="B35" s="91"/>
      <c r="C35" s="91"/>
      <c r="D35" s="129"/>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s="27" customFormat="1" ht="14">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s="27" customFormat="1" ht="14">
      <c r="A37" s="91"/>
      <c r="B37" s="91"/>
      <c r="C37" s="463"/>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s="27" customFormat="1">
      <c r="A38" s="91"/>
      <c r="B38" s="91"/>
      <c r="C38" s="464"/>
      <c r="D38" s="91"/>
      <c r="E38" s="105"/>
      <c r="F38" s="105"/>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s="27" customFormat="1">
      <c r="A39" s="91"/>
      <c r="B39" s="91"/>
      <c r="C39" s="91"/>
      <c r="D39" s="91"/>
      <c r="E39" s="105"/>
      <c r="F39" s="105"/>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s="27" customFormat="1">
      <c r="A40" s="91"/>
      <c r="B40" s="105"/>
      <c r="C40" s="105"/>
      <c r="D40" s="91"/>
      <c r="E40" s="105"/>
      <c r="F40" s="105"/>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s="27" customFormat="1">
      <c r="A41" s="91"/>
      <c r="B41" s="105"/>
      <c r="C41" s="105"/>
      <c r="D41" s="91"/>
      <c r="E41" s="105"/>
      <c r="F41" s="105"/>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c r="B42" s="105"/>
      <c r="C42" s="465"/>
      <c r="D42" s="105"/>
    </row>
    <row r="43" spans="1:52">
      <c r="B43" s="105"/>
      <c r="C43" s="105"/>
      <c r="D43" s="105"/>
    </row>
    <row r="44" spans="1:52">
      <c r="B44" s="105"/>
      <c r="C44" s="105"/>
      <c r="D44" s="105"/>
    </row>
    <row r="45" spans="1:52">
      <c r="B45" s="105"/>
      <c r="C45" s="105"/>
      <c r="D45" s="105"/>
    </row>
    <row r="46" spans="1:52">
      <c r="B46" s="105"/>
      <c r="C46" s="105"/>
      <c r="D46" s="105"/>
    </row>
    <row r="47" spans="1:52">
      <c r="B47" s="105"/>
      <c r="C47" s="105"/>
      <c r="D47" s="105"/>
    </row>
    <row r="48" spans="1:52">
      <c r="B48" s="105"/>
      <c r="C48" s="105"/>
      <c r="D48" s="105"/>
    </row>
    <row r="49" spans="2:4">
      <c r="B49" s="105"/>
      <c r="C49" s="105"/>
      <c r="D49" s="105"/>
    </row>
    <row r="50" spans="2:4">
      <c r="B50" s="105"/>
      <c r="C50" s="105"/>
      <c r="D50" s="105"/>
    </row>
    <row r="51" spans="2:4">
      <c r="B51" s="105"/>
      <c r="C51" s="105"/>
      <c r="D51" s="105"/>
    </row>
    <row r="52" spans="2:4">
      <c r="B52" s="105"/>
      <c r="C52" s="105"/>
      <c r="D52" s="105"/>
    </row>
    <row r="53" spans="2:4">
      <c r="B53" s="105"/>
      <c r="C53" s="105"/>
      <c r="D53" s="105"/>
    </row>
    <row r="54" spans="2:4">
      <c r="B54" s="105"/>
      <c r="C54" s="105"/>
      <c r="D54" s="105"/>
    </row>
    <row r="55" spans="2:4" s="105" customFormat="1"/>
    <row r="56" spans="2:4" s="105" customFormat="1"/>
    <row r="57" spans="2:4" s="105" customFormat="1"/>
    <row r="58" spans="2:4" s="105" customFormat="1"/>
    <row r="59" spans="2:4" s="105" customFormat="1"/>
    <row r="60" spans="2:4" s="105" customFormat="1"/>
    <row r="61" spans="2:4" s="105" customFormat="1"/>
    <row r="62" spans="2:4" s="105" customFormat="1"/>
    <row r="63" spans="2:4" s="105" customFormat="1"/>
    <row r="64" spans="2:4" s="105" customFormat="1"/>
    <row r="65" s="105" customFormat="1"/>
    <row r="66" s="105" customFormat="1"/>
    <row r="67" s="105" customFormat="1"/>
    <row r="68" s="105" customFormat="1"/>
    <row r="69" s="105" customFormat="1"/>
    <row r="70" s="105" customFormat="1"/>
    <row r="71" s="105" customFormat="1"/>
    <row r="72" s="105" customFormat="1"/>
    <row r="73" s="105" customFormat="1"/>
    <row r="74" s="105" customFormat="1"/>
    <row r="75" s="105" customFormat="1"/>
    <row r="76" s="105" customFormat="1"/>
    <row r="77" s="105" customFormat="1"/>
    <row r="78" s="105" customFormat="1"/>
    <row r="79" s="105" customFormat="1"/>
    <row r="80" s="105" customFormat="1"/>
    <row r="81" s="105" customFormat="1"/>
    <row r="82" s="105" customFormat="1"/>
    <row r="83" s="105" customFormat="1"/>
    <row r="84" s="105" customFormat="1"/>
    <row r="85" s="105" customFormat="1"/>
    <row r="86" s="105" customFormat="1"/>
    <row r="87" s="105" customFormat="1"/>
    <row r="88" s="105" customFormat="1"/>
    <row r="89" s="105" customFormat="1"/>
    <row r="90" s="105" customFormat="1"/>
    <row r="91" s="105" customFormat="1"/>
    <row r="92" s="105" customFormat="1"/>
    <row r="93" s="105" customFormat="1"/>
    <row r="94" s="105" customFormat="1"/>
    <row r="95" s="105" customFormat="1"/>
    <row r="96" s="105" customFormat="1"/>
    <row r="97" s="105" customFormat="1"/>
    <row r="98" s="105" customFormat="1"/>
    <row r="99" s="105" customFormat="1"/>
    <row r="100" s="105" customFormat="1"/>
    <row r="101" s="105" customFormat="1"/>
    <row r="102" s="105" customFormat="1"/>
    <row r="103" s="105" customFormat="1"/>
    <row r="104" s="105" customFormat="1"/>
    <row r="105" s="105" customFormat="1"/>
    <row r="106" s="105" customFormat="1"/>
    <row r="107" s="105" customFormat="1"/>
    <row r="108" s="105" customFormat="1"/>
    <row r="109" s="105" customFormat="1"/>
    <row r="110" s="105" customFormat="1"/>
    <row r="111" s="105" customFormat="1"/>
    <row r="112" s="105" customFormat="1"/>
    <row r="113" s="105" customFormat="1"/>
    <row r="114" s="105" customFormat="1"/>
    <row r="115" s="105" customFormat="1"/>
    <row r="116" s="105" customFormat="1"/>
    <row r="117" s="105" customFormat="1"/>
    <row r="118" s="105" customFormat="1"/>
    <row r="119" s="105" customFormat="1"/>
    <row r="120" s="105" customFormat="1"/>
    <row r="121" s="105" customFormat="1"/>
    <row r="122" s="105" customFormat="1"/>
    <row r="123" s="105" customFormat="1"/>
    <row r="124" s="105" customFormat="1"/>
    <row r="125" s="105" customFormat="1"/>
    <row r="126" s="105" customFormat="1"/>
    <row r="127" s="105" customFormat="1"/>
    <row r="128" s="105" customFormat="1"/>
    <row r="129" s="105" customFormat="1"/>
    <row r="130" s="105" customFormat="1"/>
    <row r="131" s="105" customFormat="1"/>
    <row r="132" s="105" customFormat="1"/>
    <row r="133" s="105" customFormat="1"/>
    <row r="134" s="105" customFormat="1"/>
    <row r="135" s="105" customFormat="1"/>
    <row r="136" s="105" customFormat="1"/>
    <row r="137" s="105" customFormat="1"/>
    <row r="138" s="105" customFormat="1"/>
    <row r="139" s="105" customFormat="1"/>
    <row r="140" s="105" customFormat="1"/>
    <row r="141" s="105" customFormat="1"/>
    <row r="142" s="105" customFormat="1"/>
    <row r="143" s="105" customFormat="1"/>
    <row r="144" s="105" customFormat="1"/>
    <row r="145" s="105" customFormat="1"/>
    <row r="146" s="105" customFormat="1"/>
    <row r="147" s="105" customFormat="1"/>
    <row r="148" s="105" customFormat="1"/>
    <row r="149" s="105" customFormat="1"/>
    <row r="150" s="105" customFormat="1"/>
    <row r="151" s="105" customFormat="1"/>
    <row r="152" s="105" customFormat="1"/>
    <row r="153" s="105" customFormat="1"/>
    <row r="154" s="105" customFormat="1"/>
    <row r="155" s="105" customFormat="1"/>
    <row r="156" s="105" customFormat="1"/>
    <row r="157" s="105" customFormat="1"/>
    <row r="158" s="105" customFormat="1"/>
    <row r="159" s="105" customFormat="1"/>
    <row r="160" s="105" customFormat="1"/>
    <row r="161" s="105" customFormat="1"/>
    <row r="162" s="105" customFormat="1"/>
    <row r="163" s="105" customFormat="1"/>
    <row r="164" s="105" customFormat="1"/>
    <row r="165" s="105" customFormat="1"/>
    <row r="166" s="105" customFormat="1"/>
    <row r="167" s="105" customFormat="1"/>
    <row r="168" s="105" customFormat="1"/>
    <row r="169" s="105" customFormat="1"/>
    <row r="170" s="105" customFormat="1"/>
    <row r="171" s="105" customFormat="1"/>
    <row r="172" s="105" customFormat="1"/>
    <row r="173" s="105" customFormat="1"/>
    <row r="174" s="105" customFormat="1"/>
    <row r="175" s="105" customFormat="1"/>
    <row r="176" s="105" customFormat="1"/>
    <row r="177" s="105" customFormat="1"/>
    <row r="178" s="105" customFormat="1"/>
    <row r="179" s="105" customFormat="1"/>
    <row r="180" s="105" customFormat="1"/>
    <row r="181" s="105" customFormat="1"/>
    <row r="182" s="105" customFormat="1"/>
    <row r="183" s="105" customFormat="1"/>
    <row r="184" s="105" customFormat="1"/>
    <row r="185" s="105" customFormat="1"/>
    <row r="186" s="105" customFormat="1"/>
    <row r="187" s="105" customFormat="1"/>
    <row r="188" s="105" customFormat="1"/>
    <row r="189" s="105" customFormat="1"/>
    <row r="190" s="105" customFormat="1"/>
    <row r="191" s="105" customFormat="1"/>
    <row r="192" s="105" customFormat="1"/>
    <row r="193" s="105" customFormat="1"/>
    <row r="194" s="105" customFormat="1"/>
    <row r="195" s="105" customFormat="1"/>
    <row r="196" s="105" customFormat="1"/>
    <row r="197" s="105" customFormat="1"/>
    <row r="198" s="105" customFormat="1"/>
    <row r="199" s="105" customFormat="1"/>
    <row r="200" s="105" customFormat="1"/>
    <row r="201" s="105" customFormat="1"/>
    <row r="202" s="105" customFormat="1"/>
    <row r="203" s="105" customFormat="1"/>
    <row r="204" s="105" customFormat="1"/>
    <row r="205" s="105" customFormat="1"/>
    <row r="206" s="105" customFormat="1"/>
    <row r="207" s="105" customFormat="1"/>
    <row r="208" s="105" customFormat="1"/>
    <row r="209" s="105" customFormat="1"/>
    <row r="210" s="105" customFormat="1"/>
    <row r="211" s="105" customFormat="1"/>
    <row r="212" s="105" customFormat="1"/>
    <row r="213" s="105" customFormat="1"/>
    <row r="214" s="105" customFormat="1"/>
    <row r="215" s="105" customFormat="1"/>
    <row r="216" s="105" customFormat="1"/>
    <row r="217" s="105" customFormat="1"/>
    <row r="218" s="105" customFormat="1"/>
    <row r="219" s="105" customFormat="1"/>
    <row r="220" s="105" customFormat="1"/>
    <row r="221" s="105" customFormat="1"/>
    <row r="222" s="105" customFormat="1"/>
    <row r="223" s="105" customFormat="1"/>
    <row r="224" s="105" customFormat="1"/>
    <row r="225" s="105" customFormat="1"/>
    <row r="226" s="105" customFormat="1"/>
    <row r="227" s="105" customFormat="1"/>
    <row r="228" s="105" customFormat="1"/>
    <row r="229" s="105" customFormat="1"/>
    <row r="230" s="105" customFormat="1"/>
    <row r="231" s="105" customFormat="1"/>
    <row r="232" s="105" customFormat="1"/>
    <row r="233" s="105" customFormat="1"/>
    <row r="234" s="105" customFormat="1"/>
    <row r="235" s="105" customFormat="1"/>
    <row r="236" s="105" customFormat="1"/>
    <row r="237" s="105" customFormat="1"/>
    <row r="238" s="105" customFormat="1"/>
    <row r="239" s="105" customFormat="1"/>
    <row r="240" s="105" customFormat="1"/>
    <row r="241" s="105" customFormat="1"/>
    <row r="242" s="105" customFormat="1"/>
    <row r="243" s="105" customFormat="1"/>
    <row r="244" s="105" customFormat="1"/>
    <row r="245" s="105" customFormat="1"/>
    <row r="246" s="105" customFormat="1"/>
    <row r="247" s="105" customFormat="1"/>
    <row r="248" s="105" customFormat="1"/>
    <row r="249" s="105" customFormat="1"/>
    <row r="250" s="105" customFormat="1"/>
    <row r="251" s="105" customFormat="1"/>
    <row r="252" s="105" customFormat="1"/>
    <row r="253" s="105" customFormat="1"/>
    <row r="254" s="105" customFormat="1"/>
    <row r="255" s="105" customFormat="1"/>
    <row r="256" s="105" customFormat="1"/>
    <row r="257" s="105" customFormat="1"/>
    <row r="258" s="105" customFormat="1"/>
    <row r="259" s="105" customFormat="1"/>
    <row r="260" s="105" customFormat="1"/>
    <row r="261" s="105" customFormat="1"/>
    <row r="262" s="105" customFormat="1"/>
    <row r="263" s="105" customFormat="1"/>
    <row r="264" s="105" customFormat="1"/>
    <row r="265" s="105" customFormat="1"/>
    <row r="266" s="105" customFormat="1"/>
    <row r="267" s="105" customFormat="1"/>
    <row r="268" s="105" customFormat="1"/>
    <row r="269" s="105" customFormat="1"/>
    <row r="270" s="105" customFormat="1"/>
    <row r="271" s="105" customFormat="1"/>
    <row r="272" s="105" customFormat="1"/>
    <row r="273" s="105" customFormat="1"/>
    <row r="274" s="105" customFormat="1"/>
    <row r="275" s="105" customFormat="1"/>
    <row r="276" s="105" customFormat="1"/>
    <row r="277" s="105" customFormat="1"/>
    <row r="278" s="105" customFormat="1"/>
    <row r="279" s="105" customFormat="1"/>
    <row r="280" s="105" customFormat="1"/>
    <row r="281" s="105" customFormat="1"/>
    <row r="282" s="105" customFormat="1"/>
    <row r="283" s="105" customFormat="1"/>
    <row r="284" s="105" customFormat="1"/>
    <row r="285" s="105" customFormat="1"/>
    <row r="286" s="105" customFormat="1"/>
    <row r="287" s="105" customFormat="1"/>
    <row r="288" s="105" customFormat="1"/>
    <row r="289" s="105" customFormat="1"/>
    <row r="290" s="105" customFormat="1"/>
    <row r="291" s="105" customFormat="1"/>
    <row r="292" s="105" customFormat="1"/>
    <row r="293" s="105" customFormat="1"/>
    <row r="294" s="105" customFormat="1"/>
    <row r="295" s="105" customFormat="1"/>
    <row r="296" s="105" customFormat="1"/>
    <row r="297" s="105" customFormat="1"/>
    <row r="298" s="105" customFormat="1"/>
    <row r="299" s="105" customFormat="1"/>
    <row r="300" s="105" customFormat="1"/>
    <row r="301" s="105" customFormat="1"/>
    <row r="302" s="105" customFormat="1"/>
    <row r="303" s="105" customFormat="1"/>
    <row r="304" s="105" customFormat="1"/>
    <row r="305" s="105" customFormat="1"/>
    <row r="306" s="105" customFormat="1"/>
    <row r="307" s="105" customFormat="1"/>
    <row r="308" s="105" customFormat="1"/>
    <row r="309" s="105" customFormat="1"/>
    <row r="310" s="105" customFormat="1"/>
    <row r="311" s="105" customFormat="1"/>
    <row r="312" s="105" customFormat="1"/>
    <row r="313" s="105" customFormat="1"/>
    <row r="314" s="105" customFormat="1"/>
    <row r="315" s="105" customFormat="1"/>
    <row r="316" s="105" customFormat="1"/>
    <row r="317" s="105" customFormat="1"/>
    <row r="318" s="105" customFormat="1"/>
    <row r="319" s="105" customFormat="1"/>
    <row r="320" s="105" customFormat="1"/>
    <row r="321" s="105" customFormat="1"/>
    <row r="322" s="105" customFormat="1"/>
    <row r="323" s="105" customFormat="1"/>
    <row r="324" s="105" customFormat="1"/>
    <row r="325" s="105" customFormat="1"/>
    <row r="326" s="105" customFormat="1"/>
    <row r="327" s="105" customFormat="1"/>
    <row r="328" s="105" customFormat="1"/>
    <row r="329" s="105" customFormat="1"/>
    <row r="330" s="105" customFormat="1"/>
    <row r="331" s="105" customFormat="1"/>
    <row r="332" s="105" customFormat="1"/>
    <row r="333" s="105" customFormat="1"/>
    <row r="334" s="105" customFormat="1"/>
    <row r="335" s="105" customFormat="1"/>
    <row r="336" s="105" customFormat="1"/>
    <row r="337" s="105" customFormat="1"/>
    <row r="338" s="105" customFormat="1"/>
    <row r="339" s="105" customFormat="1"/>
    <row r="340" s="105" customFormat="1"/>
    <row r="341" s="105" customFormat="1"/>
    <row r="342" s="105" customFormat="1"/>
    <row r="343" s="105" customFormat="1"/>
    <row r="344" s="105" customFormat="1"/>
    <row r="345" s="105" customFormat="1"/>
    <row r="346" s="105" customFormat="1"/>
    <row r="347" s="105" customFormat="1"/>
    <row r="348" s="105" customFormat="1"/>
    <row r="349" s="105" customFormat="1"/>
    <row r="350" s="105" customFormat="1"/>
    <row r="351" s="105" customFormat="1"/>
    <row r="352" s="105" customFormat="1"/>
    <row r="353" s="105" customFormat="1"/>
    <row r="354" s="105" customFormat="1"/>
    <row r="355" s="105" customFormat="1"/>
    <row r="356" s="105" customFormat="1"/>
    <row r="357" s="105" customFormat="1"/>
    <row r="358" s="105" customFormat="1"/>
    <row r="359" s="105" customFormat="1"/>
    <row r="360" s="105" customFormat="1"/>
    <row r="361" s="105" customFormat="1"/>
    <row r="362" s="105" customFormat="1"/>
    <row r="363" s="105" customFormat="1"/>
    <row r="364" s="105" customFormat="1"/>
    <row r="365" s="105" customFormat="1"/>
    <row r="366" s="105" customFormat="1"/>
    <row r="367" s="105" customFormat="1"/>
    <row r="368" s="105" customFormat="1"/>
    <row r="369" s="105" customFormat="1"/>
    <row r="370" s="105" customFormat="1"/>
    <row r="371" s="105" customFormat="1"/>
    <row r="372" s="105" customFormat="1"/>
    <row r="373" s="105" customFormat="1"/>
    <row r="374" s="105" customFormat="1"/>
    <row r="375" s="105" customFormat="1"/>
    <row r="376" s="105" customFormat="1"/>
    <row r="377" s="105" customFormat="1"/>
    <row r="378" s="105" customFormat="1"/>
    <row r="379" s="105" customFormat="1"/>
    <row r="380" s="105" customFormat="1"/>
    <row r="381" s="105" customFormat="1"/>
    <row r="382" s="105" customFormat="1"/>
    <row r="383" s="105" customFormat="1"/>
    <row r="384" s="105" customFormat="1"/>
    <row r="385" s="105" customFormat="1"/>
    <row r="386" s="105" customFormat="1"/>
    <row r="387" s="105" customFormat="1"/>
    <row r="388" s="105" customFormat="1"/>
    <row r="389" s="105" customFormat="1"/>
    <row r="390" s="105" customFormat="1"/>
    <row r="391" s="105" customFormat="1"/>
    <row r="392" s="105" customFormat="1"/>
    <row r="393" s="105" customFormat="1"/>
    <row r="394" s="105" customFormat="1"/>
    <row r="395" s="105" customFormat="1"/>
    <row r="396" s="105" customFormat="1"/>
    <row r="397" s="105" customFormat="1"/>
    <row r="398" s="105" customFormat="1"/>
    <row r="399" s="105" customFormat="1"/>
    <row r="400" s="105" customFormat="1"/>
    <row r="401" spans="2:3" s="105" customFormat="1"/>
    <row r="402" spans="2:3" s="105" customFormat="1"/>
    <row r="403" spans="2:3" s="105" customFormat="1"/>
    <row r="404" spans="2:3" s="105" customFormat="1"/>
    <row r="405" spans="2:3" s="105" customFormat="1">
      <c r="B405" s="1"/>
      <c r="C405" s="1"/>
    </row>
    <row r="406" spans="2:3" s="105" customFormat="1">
      <c r="B406" s="1"/>
      <c r="C406" s="1"/>
    </row>
  </sheetData>
  <sheetProtection algorithmName="SHA-512" hashValue="zg4oXKWDxSkefNjTWVIvoEmi3xX7wYn+CueSRQgW6t7HNQYrhuG0kB2a5vrEbHMKNiIQcamgnvYFhueHVfES5w==" saltValue="iOH8DN2duZ3fszKlPjLfKg==" spinCount="100000" sheet="1" objects="1" scenarios="1"/>
  <mergeCells count="4">
    <mergeCell ref="E9:F9"/>
    <mergeCell ref="B1:F1"/>
    <mergeCell ref="B2:F2"/>
    <mergeCell ref="E4:F4"/>
  </mergeCells>
  <phoneticPr fontId="0" type="noConversion"/>
  <conditionalFormatting sqref="D3:F7 B3:C16 E8:F12 D8:D28 E14:F23 B18:C29">
    <cfRule type="expression" dxfId="3" priority="1" stopIfTrue="1">
      <formula>$B$33="No"</formula>
    </cfRule>
  </conditionalFormatting>
  <dataValidations count="1">
    <dataValidation type="whole" operator="lessThanOrEqual" allowBlank="1" showInputMessage="1" showErrorMessage="1" error="You may not request more than the qualified basis amount." sqref="F5" xr:uid="{F014ED6C-D5A0-4192-965F-1B44A7A0BBC3}">
      <formula1>F6</formula1>
    </dataValidation>
  </dataValidations>
  <pageMargins left="0.75" right="0.75" top="1" bottom="1" header="0.5" footer="0.5"/>
  <pageSetup scale="80" orientation="landscape" r:id="rId1"/>
  <headerFooter alignWithMargins="0">
    <oddFooter>&amp;L&amp;10&amp;F
&amp;A&amp;R&amp;10Page &amp;P
&amp;D</oddFooter>
  </headerFooter>
  <ignoredErrors>
    <ignoredError sqref="C1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724C-AEA9-4FB6-98FA-77C6AC8A2A97}">
  <dimension ref="A1:F153"/>
  <sheetViews>
    <sheetView showGridLines="0" workbookViewId="0">
      <selection activeCell="B2" sqref="B2:E2"/>
    </sheetView>
  </sheetViews>
  <sheetFormatPr defaultColWidth="9.23046875" defaultRowHeight="15.5"/>
  <cols>
    <col min="1" max="1" width="2.07421875" customWidth="1"/>
    <col min="2" max="2" width="28.84375" customWidth="1"/>
    <col min="3" max="3" width="15.84375" customWidth="1"/>
    <col min="4" max="5" width="17.23046875" customWidth="1"/>
    <col min="6" max="6" width="17.69140625" customWidth="1"/>
  </cols>
  <sheetData>
    <row r="1" spans="1:6" ht="23">
      <c r="B1" s="1023">
        <f>Project</f>
        <v>0</v>
      </c>
      <c r="C1" s="1023"/>
      <c r="D1" s="1023"/>
      <c r="E1" s="1023"/>
      <c r="F1" s="258"/>
    </row>
    <row r="2" spans="1:6" ht="23">
      <c r="A2" s="47"/>
      <c r="B2" s="1023" t="s">
        <v>189</v>
      </c>
      <c r="C2" s="1023"/>
      <c r="D2" s="1023"/>
      <c r="E2" s="1023"/>
      <c r="F2" s="259"/>
    </row>
    <row r="4" spans="1:6" ht="18" hidden="1">
      <c r="A4" s="42"/>
      <c r="B4" s="962" t="s">
        <v>912</v>
      </c>
      <c r="C4" s="47"/>
      <c r="D4" s="47"/>
      <c r="E4" s="47"/>
      <c r="F4" s="47"/>
    </row>
    <row r="5" spans="1:6" hidden="1">
      <c r="A5" s="132"/>
      <c r="B5" s="456" t="s">
        <v>911</v>
      </c>
      <c r="C5" s="132"/>
      <c r="D5" s="132"/>
      <c r="E5" s="132"/>
      <c r="F5" s="132"/>
    </row>
    <row r="6" spans="1:6" hidden="1">
      <c r="A6" s="47"/>
      <c r="B6" s="59" t="s">
        <v>910</v>
      </c>
      <c r="C6" s="795" t="s">
        <v>693</v>
      </c>
      <c r="D6" s="59" t="s">
        <v>681</v>
      </c>
      <c r="E6" s="59" t="s">
        <v>909</v>
      </c>
      <c r="F6" s="47"/>
    </row>
    <row r="7" spans="1:6" hidden="1">
      <c r="A7" s="42"/>
      <c r="B7" s="964" t="s">
        <v>881</v>
      </c>
      <c r="C7" s="836">
        <f>SUM('3)Sources &amp; Uses'!F11:F12)</f>
        <v>0</v>
      </c>
      <c r="D7" s="961" t="e">
        <f t="shared" ref="D7:D9" si="0">C7/TDC</f>
        <v>#DIV/0!</v>
      </c>
      <c r="E7" s="871" t="e">
        <f t="shared" ref="E7:E9" si="1">ROUNDUP(D7*units,0)</f>
        <v>#DIV/0!</v>
      </c>
      <c r="F7" s="702"/>
    </row>
    <row r="8" spans="1:6" hidden="1">
      <c r="A8" s="42"/>
      <c r="B8" s="59" t="s">
        <v>913</v>
      </c>
      <c r="C8" s="836">
        <f>SUM('3)Sources &amp; Uses'!F13:F14)</f>
        <v>0</v>
      </c>
      <c r="D8" s="960" t="e">
        <f t="shared" si="0"/>
        <v>#DIV/0!</v>
      </c>
      <c r="E8" s="869" t="e">
        <f t="shared" si="1"/>
        <v>#DIV/0!</v>
      </c>
      <c r="F8" s="250"/>
    </row>
    <row r="9" spans="1:6" hidden="1">
      <c r="A9" s="42"/>
      <c r="B9" s="837" t="s">
        <v>863</v>
      </c>
      <c r="C9" s="867">
        <f>'3)Sources &amp; Uses'!F15</f>
        <v>0</v>
      </c>
      <c r="D9" s="959" t="e">
        <f t="shared" si="0"/>
        <v>#DIV/0!</v>
      </c>
      <c r="E9" s="795" t="e">
        <f t="shared" si="1"/>
        <v>#DIV/0!</v>
      </c>
      <c r="F9" s="963"/>
    </row>
    <row r="10" spans="1:6" hidden="1">
      <c r="D10" s="59"/>
    </row>
    <row r="11" spans="1:6" ht="18" hidden="1">
      <c r="A11" s="42"/>
      <c r="B11" s="99" t="s">
        <v>908</v>
      </c>
      <c r="C11" s="958"/>
      <c r="D11" s="787"/>
      <c r="E11" s="47"/>
      <c r="F11" s="47"/>
    </row>
    <row r="12" spans="1:6" hidden="1">
      <c r="A12" s="105"/>
      <c r="B12" s="36" t="s">
        <v>906</v>
      </c>
      <c r="C12" s="702" t="s">
        <v>907</v>
      </c>
      <c r="D12" s="59" t="s">
        <v>906</v>
      </c>
      <c r="E12" s="59" t="s">
        <v>905</v>
      </c>
      <c r="F12" s="47"/>
    </row>
    <row r="13" spans="1:6" hidden="1">
      <c r="A13" s="91"/>
      <c r="B13" s="957" t="s">
        <v>904</v>
      </c>
      <c r="C13" s="956">
        <v>0.05</v>
      </c>
      <c r="D13" s="955">
        <f>C13*C7</f>
        <v>0</v>
      </c>
      <c r="E13" s="955">
        <f>SUMIF('3)Sources &amp; Uses'!B30:B38,"HOME Match",'3)Sources &amp; Uses'!F30:F38)</f>
        <v>0</v>
      </c>
      <c r="F13" s="952" t="str">
        <f>IF(D13=0,"",IF((E13&gt;=D13),"Sufficient HOME Match","INSUFFICIENT HOME Match"))</f>
        <v/>
      </c>
    </row>
    <row r="14" spans="1:6" hidden="1">
      <c r="A14" s="91"/>
      <c r="B14" s="720" t="s">
        <v>903</v>
      </c>
      <c r="C14" s="954">
        <v>0.05</v>
      </c>
      <c r="D14" s="953">
        <f>C14*C8</f>
        <v>0</v>
      </c>
      <c r="E14" s="953">
        <f>SUMIF('3)Sources &amp; Uses'!B18:B38,"AHTF Match",'3)Sources &amp; Uses'!F18:F38)</f>
        <v>0</v>
      </c>
      <c r="F14" s="952" t="str">
        <f>IF(D14=0,"",IF((E14&gt;=D14),"Sufficient AHTF Match","INSUFFICIENT AHTF Match"))</f>
        <v/>
      </c>
    </row>
    <row r="15" spans="1:6" hidden="1">
      <c r="A15" s="129"/>
      <c r="B15" s="277" t="s">
        <v>216</v>
      </c>
      <c r="C15" s="277"/>
      <c r="D15" s="951">
        <f>SUM(D13:D14)</f>
        <v>0</v>
      </c>
      <c r="E15" s="951">
        <f>SUM(E13:E14)</f>
        <v>0</v>
      </c>
      <c r="F15" s="135"/>
    </row>
    <row r="16" spans="1:6" ht="18">
      <c r="A16" s="27"/>
      <c r="B16" s="950" t="s">
        <v>902</v>
      </c>
      <c r="C16" s="869"/>
      <c r="D16" s="869"/>
      <c r="E16" s="869"/>
      <c r="F16" s="786"/>
    </row>
    <row r="17" spans="1:6" ht="26">
      <c r="A17" s="27"/>
      <c r="B17" s="869" t="s">
        <v>71</v>
      </c>
      <c r="C17" s="869" t="s">
        <v>901</v>
      </c>
      <c r="D17" s="802" t="s">
        <v>520</v>
      </c>
      <c r="E17" s="869" t="s">
        <v>900</v>
      </c>
      <c r="F17" s="786"/>
    </row>
    <row r="18" spans="1:6">
      <c r="A18" s="27"/>
      <c r="B18" s="871" t="s">
        <v>72</v>
      </c>
      <c r="C18" s="949">
        <f>'2)Summary'!C35</f>
        <v>0</v>
      </c>
      <c r="D18" s="948"/>
      <c r="E18" s="870">
        <f>C18*D18</f>
        <v>0</v>
      </c>
      <c r="F18" s="786"/>
    </row>
    <row r="19" spans="1:6">
      <c r="A19" s="27"/>
      <c r="B19" s="869" t="s">
        <v>73</v>
      </c>
      <c r="C19" s="946">
        <f>'2)Summary'!D35</f>
        <v>0</v>
      </c>
      <c r="D19" s="490"/>
      <c r="E19" s="836">
        <f>C19*D19</f>
        <v>0</v>
      </c>
      <c r="F19" s="786"/>
    </row>
    <row r="20" spans="1:6">
      <c r="A20" s="27"/>
      <c r="B20" s="869" t="s">
        <v>74</v>
      </c>
      <c r="C20" s="946">
        <f>'2)Summary'!E35</f>
        <v>0</v>
      </c>
      <c r="D20" s="947"/>
      <c r="E20" s="836">
        <f>C20*D20</f>
        <v>0</v>
      </c>
      <c r="F20" s="786"/>
    </row>
    <row r="21" spans="1:6">
      <c r="A21" s="27"/>
      <c r="B21" s="869" t="s">
        <v>75</v>
      </c>
      <c r="C21" s="946">
        <f>'2)Summary'!F35</f>
        <v>0</v>
      </c>
      <c r="D21" s="945"/>
      <c r="E21" s="836">
        <f>C21*D21</f>
        <v>0</v>
      </c>
      <c r="F21" s="786"/>
    </row>
    <row r="22" spans="1:6">
      <c r="A22" s="27"/>
      <c r="B22" s="795" t="s">
        <v>76</v>
      </c>
      <c r="C22" s="944">
        <f>'2)Summary'!G35</f>
        <v>0</v>
      </c>
      <c r="D22" s="943"/>
      <c r="E22" s="867">
        <f>C22*D22</f>
        <v>0</v>
      </c>
      <c r="F22" s="786"/>
    </row>
    <row r="23" spans="1:6">
      <c r="A23" s="27"/>
      <c r="B23" s="36"/>
      <c r="C23" s="36"/>
      <c r="D23" s="866" t="s">
        <v>258</v>
      </c>
      <c r="E23" s="864">
        <f>SUM(E18:E22)</f>
        <v>0</v>
      </c>
      <c r="F23" s="786"/>
    </row>
    <row r="24" spans="1:6">
      <c r="A24" s="27"/>
      <c r="B24" s="36"/>
      <c r="C24" s="36"/>
      <c r="D24" s="863" t="s">
        <v>194</v>
      </c>
      <c r="E24" s="836">
        <f>'3)Sources &amp; Uses'!E183-CSF_TDC</f>
        <v>0</v>
      </c>
      <c r="F24" s="786"/>
    </row>
    <row r="25" spans="1:6">
      <c r="A25" s="27"/>
      <c r="B25" s="36"/>
      <c r="C25" s="36"/>
      <c r="D25" s="863" t="s">
        <v>195</v>
      </c>
      <c r="E25" s="836" t="e">
        <f>E24/units</f>
        <v>#DIV/0!</v>
      </c>
      <c r="F25" s="907"/>
    </row>
    <row r="26" spans="1:6">
      <c r="A26" s="126"/>
      <c r="B26" s="942"/>
      <c r="C26" s="126"/>
      <c r="D26" s="861" t="s">
        <v>257</v>
      </c>
      <c r="E26" s="860" t="str">
        <f>IF(E24&lt;=E23,"Yes","NO")</f>
        <v>Yes</v>
      </c>
      <c r="F26" s="907"/>
    </row>
    <row r="27" spans="1:6">
      <c r="A27" s="27"/>
      <c r="B27" s="36"/>
      <c r="C27" s="36"/>
      <c r="D27" s="863" t="s">
        <v>260</v>
      </c>
      <c r="E27" s="936" t="str">
        <f>IFERROR(E24/E23,"n/a")</f>
        <v>n/a</v>
      </c>
      <c r="F27" s="935"/>
    </row>
    <row r="28" spans="1:6">
      <c r="A28" s="27"/>
      <c r="B28" s="36"/>
      <c r="C28" s="36"/>
      <c r="D28" s="863"/>
      <c r="E28" s="936"/>
      <c r="F28" s="935"/>
    </row>
    <row r="29" spans="1:6" ht="18">
      <c r="B29" s="99" t="s">
        <v>899</v>
      </c>
      <c r="C29" s="36"/>
      <c r="D29" s="36"/>
      <c r="E29" s="936"/>
      <c r="F29" s="935"/>
    </row>
    <row r="30" spans="1:6">
      <c r="B30" s="1253" t="s">
        <v>935</v>
      </c>
      <c r="C30" s="1253"/>
      <c r="D30" s="1253"/>
      <c r="E30" s="941">
        <v>0</v>
      </c>
      <c r="F30" s="935"/>
    </row>
    <row r="31" spans="1:6">
      <c r="B31" s="940" t="s">
        <v>898</v>
      </c>
      <c r="C31" s="153"/>
      <c r="D31" s="939" t="str">
        <f>IF('2)Summary'!I14="yes",TotalSqFt,"n/a")</f>
        <v>n/a</v>
      </c>
      <c r="E31" s="936"/>
      <c r="F31" s="935"/>
    </row>
    <row r="32" spans="1:6">
      <c r="B32" s="932" t="s">
        <v>897</v>
      </c>
      <c r="C32" s="93">
        <v>150</v>
      </c>
      <c r="D32" s="938" t="str">
        <f>IFERROR(D31*C32,"n/a")</f>
        <v>n/a</v>
      </c>
      <c r="E32" s="936"/>
      <c r="F32" s="935"/>
    </row>
    <row r="33" spans="1:6">
      <c r="B33" s="932" t="s">
        <v>896</v>
      </c>
      <c r="C33" s="27"/>
      <c r="D33" s="836">
        <f>TDC</f>
        <v>0</v>
      </c>
      <c r="E33" s="936"/>
      <c r="F33" s="935"/>
    </row>
    <row r="34" spans="1:6">
      <c r="B34" s="937" t="s">
        <v>257</v>
      </c>
      <c r="C34" s="27"/>
      <c r="D34" s="860" t="str">
        <f>IF(D33&lt;=D32,"Yes","NO")</f>
        <v>Yes</v>
      </c>
      <c r="E34" s="936"/>
      <c r="F34" s="935"/>
    </row>
    <row r="35" spans="1:6">
      <c r="B35" s="934" t="s">
        <v>260</v>
      </c>
      <c r="C35" s="136"/>
      <c r="D35" s="933" t="str">
        <f>IFERROR(D33/D32,"n/a")</f>
        <v>n/a</v>
      </c>
      <c r="E35" s="36"/>
      <c r="F35" s="36"/>
    </row>
    <row r="36" spans="1:6">
      <c r="B36" s="932"/>
      <c r="C36" s="27"/>
      <c r="D36" s="930"/>
      <c r="E36" s="36"/>
      <c r="F36" s="36"/>
    </row>
    <row r="37" spans="1:6" hidden="1">
      <c r="A37" s="27"/>
      <c r="B37" s="931" t="s">
        <v>745</v>
      </c>
      <c r="C37" s="27"/>
      <c r="D37" s="930"/>
      <c r="E37" s="36"/>
      <c r="F37" s="36"/>
    </row>
    <row r="38" spans="1:6" hidden="1">
      <c r="A38" s="27"/>
      <c r="B38" s="931"/>
      <c r="C38" s="27"/>
      <c r="D38" s="930"/>
      <c r="E38" s="36"/>
      <c r="F38" s="36"/>
    </row>
    <row r="39" spans="1:6" ht="18" hidden="1">
      <c r="B39" s="99" t="s">
        <v>895</v>
      </c>
      <c r="C39" s="872"/>
      <c r="D39" s="36"/>
      <c r="E39" s="36"/>
      <c r="F39" s="36"/>
    </row>
    <row r="40" spans="1:6" hidden="1">
      <c r="A40" s="252"/>
      <c r="B40" s="905" t="s">
        <v>879</v>
      </c>
      <c r="C40" s="903"/>
      <c r="D40" s="929">
        <f>C7</f>
        <v>0</v>
      </c>
      <c r="E40" s="903"/>
      <c r="F40" s="923"/>
    </row>
    <row r="41" spans="1:6" hidden="1">
      <c r="A41" s="252"/>
      <c r="B41" s="892" t="s">
        <v>894</v>
      </c>
      <c r="C41" s="41"/>
      <c r="D41" s="974" t="e">
        <f>D40/('3)Sources &amp; Uses'!I198-CSF_TDC)</f>
        <v>#DIV/0!</v>
      </c>
      <c r="E41" s="708"/>
      <c r="F41" s="928"/>
    </row>
    <row r="42" spans="1:6" hidden="1">
      <c r="A42" s="252"/>
      <c r="B42" s="901" t="s">
        <v>876</v>
      </c>
      <c r="C42" s="888"/>
      <c r="D42" s="900">
        <f>units</f>
        <v>0</v>
      </c>
      <c r="E42" s="899"/>
      <c r="F42" s="923"/>
    </row>
    <row r="43" spans="1:6" ht="39.5" hidden="1">
      <c r="A43" s="252"/>
      <c r="B43" s="898" t="s">
        <v>886</v>
      </c>
      <c r="C43" s="41"/>
      <c r="D43" s="897" t="s">
        <v>893</v>
      </c>
      <c r="E43" s="896" t="s">
        <v>892</v>
      </c>
      <c r="F43" s="923"/>
    </row>
    <row r="44" spans="1:6" hidden="1">
      <c r="A44" s="926"/>
      <c r="B44" s="895" t="s">
        <v>891</v>
      </c>
      <c r="C44" s="328"/>
      <c r="D44" s="894" t="e">
        <f>ROUNDUP(D41*units,0)</f>
        <v>#DIV/0!</v>
      </c>
      <c r="E44" s="927"/>
      <c r="F44" s="328"/>
    </row>
    <row r="45" spans="1:6" hidden="1">
      <c r="A45" s="926"/>
      <c r="B45" s="895" t="s">
        <v>890</v>
      </c>
      <c r="C45" s="328"/>
      <c r="D45" s="894" t="e">
        <f>ROUNDUP(IF(D44&gt;=5,D44*0.2,0),0)</f>
        <v>#DIV/0!</v>
      </c>
      <c r="E45" s="925"/>
      <c r="F45" s="328"/>
    </row>
    <row r="46" spans="1:6" hidden="1">
      <c r="A46" s="252"/>
      <c r="B46" s="892" t="s">
        <v>889</v>
      </c>
      <c r="C46" s="41"/>
      <c r="D46" s="891" t="e">
        <f>D40/D44</f>
        <v>#DIV/0!</v>
      </c>
      <c r="E46" s="924" t="e">
        <f>D40/E44</f>
        <v>#DIV/0!</v>
      </c>
      <c r="F46" s="923"/>
    </row>
    <row r="47" spans="1:6" hidden="1">
      <c r="A47" s="919"/>
      <c r="B47" s="922" t="s">
        <v>256</v>
      </c>
      <c r="C47" s="889"/>
      <c r="D47" s="921" t="e">
        <f>IF(D46&lt;15000,"5 years",IF(D46&lt;=40000,"10 years", IF(D46&gt;40000,"15 years")))</f>
        <v>#DIV/0!</v>
      </c>
      <c r="E47" s="921" t="e">
        <f>IF(E46&lt;15000,"5 years",IF(E46&lt;=40000,"10 years", IF(E46&gt;40000,"15 years")))</f>
        <v>#DIV/0!</v>
      </c>
      <c r="F47" s="920"/>
    </row>
    <row r="48" spans="1:6" hidden="1">
      <c r="A48" s="919"/>
      <c r="B48" s="915"/>
      <c r="C48" s="918"/>
      <c r="D48" s="917" t="s">
        <v>255</v>
      </c>
      <c r="E48" s="917" t="s">
        <v>255</v>
      </c>
      <c r="F48" s="916"/>
    </row>
    <row r="49" spans="1:6" hidden="1">
      <c r="A49" s="252"/>
      <c r="B49" s="915"/>
      <c r="C49" s="41"/>
      <c r="D49" s="914" t="e">
        <f>IF('2)Summary'!$I$12="New Construction","20 Years",D47)</f>
        <v>#DIV/0!</v>
      </c>
      <c r="E49" s="913" t="e">
        <f>IF('2)Summary'!$I$12="New Construction","20 Years",E47)</f>
        <v>#DIV/0!</v>
      </c>
      <c r="F49" s="41"/>
    </row>
    <row r="50" spans="1:6" hidden="1">
      <c r="A50" s="252"/>
      <c r="B50" s="912"/>
      <c r="C50" s="888"/>
      <c r="D50" s="911"/>
      <c r="E50" s="911"/>
      <c r="F50" s="41"/>
    </row>
    <row r="51" spans="1:6" hidden="1">
      <c r="A51" s="27"/>
      <c r="B51" s="872" t="s">
        <v>888</v>
      </c>
      <c r="C51" s="36"/>
      <c r="D51" s="36"/>
      <c r="E51" s="36"/>
      <c r="F51" s="910"/>
    </row>
    <row r="52" spans="1:6" hidden="1">
      <c r="A52" s="193"/>
      <c r="B52" s="887" t="s">
        <v>869</v>
      </c>
      <c r="C52" s="879" t="s">
        <v>197</v>
      </c>
      <c r="D52" s="879" t="s">
        <v>887</v>
      </c>
      <c r="E52" s="879" t="s">
        <v>886</v>
      </c>
      <c r="F52" s="910"/>
    </row>
    <row r="53" spans="1:6" hidden="1">
      <c r="A53" s="27"/>
      <c r="B53" s="886" t="s">
        <v>72</v>
      </c>
      <c r="C53" s="968">
        <f>'2)Summary'!C35</f>
        <v>0</v>
      </c>
      <c r="D53" s="885" t="e">
        <f>$D$41</f>
        <v>#DIV/0!</v>
      </c>
      <c r="E53" s="884" t="e">
        <f>ROUNDUP(C53*D53,0)</f>
        <v>#DIV/0!</v>
      </c>
      <c r="F53" s="910"/>
    </row>
    <row r="54" spans="1:6" hidden="1">
      <c r="A54" s="27"/>
      <c r="B54" s="886" t="s">
        <v>73</v>
      </c>
      <c r="C54" s="969">
        <f>'2)Summary'!D35</f>
        <v>0</v>
      </c>
      <c r="D54" s="885" t="e">
        <f>$D$41</f>
        <v>#DIV/0!</v>
      </c>
      <c r="E54" s="884" t="e">
        <f>ROUNDUP(C54*D54,0)</f>
        <v>#DIV/0!</v>
      </c>
      <c r="F54" s="910"/>
    </row>
    <row r="55" spans="1:6" hidden="1">
      <c r="A55" s="27"/>
      <c r="B55" s="886" t="s">
        <v>74</v>
      </c>
      <c r="C55" s="969">
        <f>'2)Summary'!E35</f>
        <v>0</v>
      </c>
      <c r="D55" s="885" t="e">
        <f>$D$41</f>
        <v>#DIV/0!</v>
      </c>
      <c r="E55" s="884" t="e">
        <f>ROUNDUP(C55*D55,0)</f>
        <v>#DIV/0!</v>
      </c>
      <c r="F55" s="910"/>
    </row>
    <row r="56" spans="1:6" hidden="1">
      <c r="A56" s="27"/>
      <c r="B56" s="886" t="s">
        <v>75</v>
      </c>
      <c r="C56" s="969">
        <f>'2)Summary'!F35</f>
        <v>0</v>
      </c>
      <c r="D56" s="885" t="e">
        <f>$D$41</f>
        <v>#DIV/0!</v>
      </c>
      <c r="E56" s="884" t="e">
        <f>ROUNDUP(C56*D56,0)</f>
        <v>#DIV/0!</v>
      </c>
      <c r="F56" s="910"/>
    </row>
    <row r="57" spans="1:6" hidden="1">
      <c r="A57" s="27"/>
      <c r="B57" s="883" t="s">
        <v>76</v>
      </c>
      <c r="C57" s="970">
        <f>'2)Summary'!G35</f>
        <v>0</v>
      </c>
      <c r="D57" s="882" t="e">
        <f>$D$41</f>
        <v>#DIV/0!</v>
      </c>
      <c r="E57" s="881" t="e">
        <f>ROUNDUP(C57*D57,0)</f>
        <v>#DIV/0!</v>
      </c>
      <c r="F57" s="910"/>
    </row>
    <row r="58" spans="1:6" hidden="1">
      <c r="A58" s="126"/>
      <c r="B58" s="874" t="s">
        <v>179</v>
      </c>
      <c r="C58" s="124">
        <f>SUM(C53:C57)</f>
        <v>0</v>
      </c>
      <c r="D58" s="124"/>
      <c r="E58" s="880" t="e">
        <f>SUM(E53:E57)</f>
        <v>#DIV/0!</v>
      </c>
      <c r="F58" s="910"/>
    </row>
    <row r="59" spans="1:6" hidden="1">
      <c r="A59" s="27"/>
      <c r="B59" s="872" t="s">
        <v>885</v>
      </c>
      <c r="C59" s="1250" t="s">
        <v>865</v>
      </c>
      <c r="D59" s="1250"/>
      <c r="E59" s="1250"/>
      <c r="F59" s="910"/>
    </row>
    <row r="60" spans="1:6" hidden="1">
      <c r="A60" s="193"/>
      <c r="B60" s="869" t="s">
        <v>71</v>
      </c>
      <c r="C60" s="878" t="s">
        <v>884</v>
      </c>
      <c r="D60" s="878" t="s">
        <v>883</v>
      </c>
      <c r="E60" s="878" t="s">
        <v>179</v>
      </c>
      <c r="F60" s="786"/>
    </row>
    <row r="61" spans="1:6" hidden="1">
      <c r="A61" s="27"/>
      <c r="B61" s="871" t="s">
        <v>72</v>
      </c>
      <c r="C61" s="909"/>
      <c r="D61" s="908"/>
      <c r="E61" s="871">
        <f t="shared" ref="E61:E66" si="2">SUM(C61:D61)</f>
        <v>0</v>
      </c>
      <c r="F61" s="786"/>
    </row>
    <row r="62" spans="1:6" hidden="1">
      <c r="A62" s="27"/>
      <c r="B62" s="869" t="s">
        <v>73</v>
      </c>
      <c r="C62" s="909"/>
      <c r="D62" s="908"/>
      <c r="E62" s="869">
        <f t="shared" si="2"/>
        <v>0</v>
      </c>
      <c r="F62" s="786"/>
    </row>
    <row r="63" spans="1:6" hidden="1">
      <c r="A63" s="27"/>
      <c r="B63" s="869" t="s">
        <v>74</v>
      </c>
      <c r="C63" s="909"/>
      <c r="D63" s="908"/>
      <c r="E63" s="869">
        <f t="shared" si="2"/>
        <v>0</v>
      </c>
      <c r="F63" s="786"/>
    </row>
    <row r="64" spans="1:6" hidden="1">
      <c r="A64" s="27"/>
      <c r="B64" s="869" t="s">
        <v>75</v>
      </c>
      <c r="C64" s="909"/>
      <c r="D64" s="908"/>
      <c r="E64" s="869">
        <f t="shared" si="2"/>
        <v>0</v>
      </c>
      <c r="F64" s="786"/>
    </row>
    <row r="65" spans="1:6" hidden="1">
      <c r="A65" s="27"/>
      <c r="B65" s="795" t="s">
        <v>76</v>
      </c>
      <c r="C65" s="909"/>
      <c r="D65" s="908"/>
      <c r="E65" s="795">
        <f t="shared" si="2"/>
        <v>0</v>
      </c>
      <c r="F65" s="907"/>
    </row>
    <row r="66" spans="1:6" hidden="1">
      <c r="A66" s="126"/>
      <c r="B66" s="874" t="s">
        <v>179</v>
      </c>
      <c r="C66" s="124">
        <f>SUM(C61:C65)</f>
        <v>0</v>
      </c>
      <c r="D66" s="124">
        <f>SUM(D61:D65)</f>
        <v>0</v>
      </c>
      <c r="E66" s="124">
        <f t="shared" si="2"/>
        <v>0</v>
      </c>
      <c r="F66" s="907"/>
    </row>
    <row r="67" spans="1:6" hidden="1">
      <c r="A67" s="27"/>
      <c r="B67" s="872" t="s">
        <v>882</v>
      </c>
      <c r="C67" s="124"/>
      <c r="D67" s="869" t="s">
        <v>881</v>
      </c>
      <c r="E67" s="869" t="s">
        <v>272</v>
      </c>
      <c r="F67" s="786"/>
    </row>
    <row r="68" spans="1:6" hidden="1">
      <c r="A68" s="27"/>
      <c r="B68" s="869" t="s">
        <v>71</v>
      </c>
      <c r="C68" s="869" t="s">
        <v>862</v>
      </c>
      <c r="D68" s="869" t="s">
        <v>861</v>
      </c>
      <c r="E68" s="869" t="s">
        <v>80</v>
      </c>
      <c r="F68" s="906"/>
    </row>
    <row r="69" spans="1:6" hidden="1">
      <c r="A69" s="27"/>
      <c r="B69" s="871" t="s">
        <v>72</v>
      </c>
      <c r="C69" s="871">
        <f>C61+D61</f>
        <v>0</v>
      </c>
      <c r="D69" s="868"/>
      <c r="E69" s="870">
        <f>+C69*D69</f>
        <v>0</v>
      </c>
      <c r="F69" s="906"/>
    </row>
    <row r="70" spans="1:6" hidden="1">
      <c r="A70" s="27"/>
      <c r="B70" s="869" t="s">
        <v>73</v>
      </c>
      <c r="C70" s="869">
        <f>C62+D62</f>
        <v>0</v>
      </c>
      <c r="D70" s="868"/>
      <c r="E70" s="836">
        <f>+C70*D70</f>
        <v>0</v>
      </c>
      <c r="F70" s="906"/>
    </row>
    <row r="71" spans="1:6" hidden="1">
      <c r="A71" s="27"/>
      <c r="B71" s="869" t="s">
        <v>74</v>
      </c>
      <c r="C71" s="869">
        <f>+C63+D63</f>
        <v>0</v>
      </c>
      <c r="D71" s="868"/>
      <c r="E71" s="836">
        <f>+C71*D71</f>
        <v>0</v>
      </c>
      <c r="F71" s="786"/>
    </row>
    <row r="72" spans="1:6" hidden="1">
      <c r="A72" s="27"/>
      <c r="B72" s="869" t="s">
        <v>75</v>
      </c>
      <c r="C72" s="869">
        <f>+C64+D64</f>
        <v>0</v>
      </c>
      <c r="D72" s="868"/>
      <c r="E72" s="836">
        <f>+C72*D72</f>
        <v>0</v>
      </c>
      <c r="F72" s="786"/>
    </row>
    <row r="73" spans="1:6" hidden="1">
      <c r="A73" s="27"/>
      <c r="B73" s="795" t="s">
        <v>76</v>
      </c>
      <c r="C73" s="795">
        <f>C65+D65</f>
        <v>0</v>
      </c>
      <c r="D73" s="868"/>
      <c r="E73" s="867">
        <f>+C73*D73</f>
        <v>0</v>
      </c>
      <c r="F73" s="786"/>
    </row>
    <row r="74" spans="1:6" hidden="1">
      <c r="A74" s="27"/>
      <c r="B74" s="36"/>
      <c r="C74" s="866" t="s">
        <v>880</v>
      </c>
      <c r="D74" s="865"/>
      <c r="E74" s="864">
        <f>SUM(E69:E73)</f>
        <v>0</v>
      </c>
      <c r="F74" s="786"/>
    </row>
    <row r="75" spans="1:6" hidden="1">
      <c r="A75" s="27"/>
      <c r="B75" s="36"/>
      <c r="C75" s="863" t="s">
        <v>879</v>
      </c>
      <c r="D75" s="863"/>
      <c r="E75" s="836">
        <f>C7</f>
        <v>0</v>
      </c>
      <c r="F75" s="36"/>
    </row>
    <row r="76" spans="1:6" hidden="1">
      <c r="A76" s="27"/>
      <c r="B76" s="862"/>
      <c r="C76" s="861" t="s">
        <v>257</v>
      </c>
      <c r="D76" s="861"/>
      <c r="E76" s="860" t="str">
        <f>IF(E75&lt;=E74,"Yes","NO")</f>
        <v>Yes</v>
      </c>
      <c r="F76" s="36"/>
    </row>
    <row r="77" spans="1:6" hidden="1">
      <c r="A77" s="27"/>
      <c r="B77" s="862"/>
      <c r="C77" s="861"/>
      <c r="D77" s="861"/>
      <c r="E77" s="860"/>
      <c r="F77" s="36"/>
    </row>
    <row r="78" spans="1:6" ht="18" hidden="1">
      <c r="A78" s="27"/>
      <c r="B78" s="99" t="s">
        <v>878</v>
      </c>
      <c r="C78" s="872"/>
      <c r="D78" s="36"/>
      <c r="E78" s="36"/>
      <c r="F78" s="36"/>
    </row>
    <row r="79" spans="1:6" hidden="1">
      <c r="A79" s="27"/>
      <c r="B79" s="905" t="s">
        <v>859</v>
      </c>
      <c r="C79" s="903"/>
      <c r="D79" s="904">
        <f>C9</f>
        <v>0</v>
      </c>
      <c r="E79" s="903"/>
      <c r="F79" s="36"/>
    </row>
    <row r="80" spans="1:6" hidden="1">
      <c r="A80" s="27"/>
      <c r="B80" s="892" t="s">
        <v>877</v>
      </c>
      <c r="C80" s="41"/>
      <c r="D80" s="902" t="e">
        <f>D79/TDC</f>
        <v>#DIV/0!</v>
      </c>
      <c r="E80" s="708"/>
      <c r="F80" s="36"/>
    </row>
    <row r="81" spans="1:6" hidden="1">
      <c r="A81" s="27"/>
      <c r="B81" s="901" t="s">
        <v>876</v>
      </c>
      <c r="C81" s="888"/>
      <c r="D81" s="900">
        <f>units</f>
        <v>0</v>
      </c>
      <c r="E81" s="899"/>
      <c r="F81" s="36"/>
    </row>
    <row r="82" spans="1:6" hidden="1">
      <c r="A82" s="27"/>
      <c r="B82" s="898" t="s">
        <v>867</v>
      </c>
      <c r="C82" s="41"/>
      <c r="D82" s="897" t="s">
        <v>875</v>
      </c>
      <c r="E82" s="896"/>
      <c r="F82" s="36"/>
    </row>
    <row r="83" spans="1:6" hidden="1">
      <c r="A83" s="27"/>
      <c r="B83" s="895" t="s">
        <v>874</v>
      </c>
      <c r="C83" s="328"/>
      <c r="D83" s="894" t="e">
        <f>ROUNDUP(D80*units,0)</f>
        <v>#DIV/0!</v>
      </c>
      <c r="E83" s="893"/>
      <c r="F83" s="36"/>
    </row>
    <row r="84" spans="1:6" hidden="1">
      <c r="A84" s="27"/>
      <c r="B84" s="892" t="s">
        <v>873</v>
      </c>
      <c r="C84" s="41"/>
      <c r="D84" s="891" t="e">
        <f>D79/D83</f>
        <v>#DIV/0!</v>
      </c>
      <c r="E84" s="890"/>
      <c r="F84" s="36"/>
    </row>
    <row r="85" spans="1:6" hidden="1">
      <c r="A85" s="27"/>
      <c r="B85" s="1254" t="s">
        <v>872</v>
      </c>
      <c r="C85" s="889"/>
      <c r="D85" s="1256" t="s">
        <v>871</v>
      </c>
      <c r="E85" s="1256"/>
      <c r="F85" s="36"/>
    </row>
    <row r="86" spans="1:6" hidden="1">
      <c r="A86" s="27"/>
      <c r="B86" s="1255"/>
      <c r="C86" s="888"/>
      <c r="D86" s="1257"/>
      <c r="E86" s="1257"/>
      <c r="F86" s="36"/>
    </row>
    <row r="87" spans="1:6" hidden="1">
      <c r="A87" s="27"/>
      <c r="B87" s="872" t="s">
        <v>870</v>
      </c>
      <c r="C87" s="36"/>
      <c r="D87" s="36"/>
      <c r="E87" s="36"/>
      <c r="F87" s="36"/>
    </row>
    <row r="88" spans="1:6" hidden="1">
      <c r="A88" s="27"/>
      <c r="B88" s="887" t="s">
        <v>869</v>
      </c>
      <c r="C88" s="879" t="s">
        <v>197</v>
      </c>
      <c r="D88" s="879" t="s">
        <v>868</v>
      </c>
      <c r="E88" s="879" t="s">
        <v>867</v>
      </c>
      <c r="F88" s="36"/>
    </row>
    <row r="89" spans="1:6" hidden="1">
      <c r="A89" s="27"/>
      <c r="B89" s="886" t="s">
        <v>72</v>
      </c>
      <c r="C89" s="884">
        <f>'2)Summary'!C35</f>
        <v>0</v>
      </c>
      <c r="D89" s="885" t="e">
        <f>$D$80</f>
        <v>#DIV/0!</v>
      </c>
      <c r="E89" s="884" t="e">
        <f>ROUNDUP(C89*D89,0)</f>
        <v>#DIV/0!</v>
      </c>
      <c r="F89" s="36"/>
    </row>
    <row r="90" spans="1:6" hidden="1">
      <c r="A90" s="27"/>
      <c r="B90" s="886" t="s">
        <v>73</v>
      </c>
      <c r="C90" s="884">
        <f>'2)Summary'!D35</f>
        <v>0</v>
      </c>
      <c r="D90" s="885" t="e">
        <f>$D$80</f>
        <v>#DIV/0!</v>
      </c>
      <c r="E90" s="884" t="e">
        <f>ROUNDUP(C90*D90,0)</f>
        <v>#DIV/0!</v>
      </c>
      <c r="F90" s="36"/>
    </row>
    <row r="91" spans="1:6" hidden="1">
      <c r="A91" s="27"/>
      <c r="B91" s="886" t="s">
        <v>74</v>
      </c>
      <c r="C91" s="884">
        <f>'2)Summary'!E35</f>
        <v>0</v>
      </c>
      <c r="D91" s="885" t="e">
        <f>$D$80</f>
        <v>#DIV/0!</v>
      </c>
      <c r="E91" s="884" t="e">
        <f>ROUNDUP(C91*D91,0)</f>
        <v>#DIV/0!</v>
      </c>
      <c r="F91" s="36"/>
    </row>
    <row r="92" spans="1:6" hidden="1">
      <c r="A92" s="27"/>
      <c r="B92" s="886" t="s">
        <v>75</v>
      </c>
      <c r="C92" s="884">
        <f>'2)Summary'!F35</f>
        <v>0</v>
      </c>
      <c r="D92" s="885" t="e">
        <f>$D$80</f>
        <v>#DIV/0!</v>
      </c>
      <c r="E92" s="884" t="e">
        <f>ROUNDUP(C92*D92,0)</f>
        <v>#DIV/0!</v>
      </c>
      <c r="F92" s="36"/>
    </row>
    <row r="93" spans="1:6" hidden="1">
      <c r="A93" s="27"/>
      <c r="B93" s="883" t="s">
        <v>76</v>
      </c>
      <c r="C93" s="881">
        <f>'2)Summary'!G35</f>
        <v>0</v>
      </c>
      <c r="D93" s="882" t="e">
        <f>$D$80</f>
        <v>#DIV/0!</v>
      </c>
      <c r="E93" s="881" t="e">
        <f>ROUNDUP(C93*D93,0)</f>
        <v>#DIV/0!</v>
      </c>
      <c r="F93" s="36"/>
    </row>
    <row r="94" spans="1:6" hidden="1">
      <c r="A94" s="27"/>
      <c r="B94" s="874" t="s">
        <v>179</v>
      </c>
      <c r="C94" s="124">
        <f>SUM(C89:C93)</f>
        <v>0</v>
      </c>
      <c r="D94" s="124"/>
      <c r="E94" s="880" t="e">
        <f>SUM(E89:E93)</f>
        <v>#DIV/0!</v>
      </c>
      <c r="F94" s="36"/>
    </row>
    <row r="95" spans="1:6" hidden="1">
      <c r="A95" s="27"/>
      <c r="B95" s="872" t="s">
        <v>866</v>
      </c>
      <c r="C95" s="1250" t="s">
        <v>865</v>
      </c>
      <c r="D95" s="1250"/>
      <c r="E95" s="1250"/>
      <c r="F95" s="36"/>
    </row>
    <row r="96" spans="1:6" hidden="1">
      <c r="A96" s="27"/>
      <c r="B96" s="869" t="s">
        <v>71</v>
      </c>
      <c r="C96" s="878" t="s">
        <v>179</v>
      </c>
      <c r="D96" s="879"/>
      <c r="E96" s="878"/>
      <c r="F96" s="36"/>
    </row>
    <row r="97" spans="1:6" hidden="1">
      <c r="A97" s="27"/>
      <c r="B97" s="871" t="s">
        <v>72</v>
      </c>
      <c r="C97" s="876"/>
      <c r="D97" s="877"/>
      <c r="E97" s="871"/>
      <c r="F97" s="36"/>
    </row>
    <row r="98" spans="1:6" hidden="1">
      <c r="A98" s="27"/>
      <c r="B98" s="869" t="s">
        <v>73</v>
      </c>
      <c r="C98" s="876"/>
      <c r="D98" s="877"/>
      <c r="E98" s="869"/>
      <c r="F98" s="36"/>
    </row>
    <row r="99" spans="1:6" hidden="1">
      <c r="A99" s="27"/>
      <c r="B99" s="869" t="s">
        <v>74</v>
      </c>
      <c r="C99" s="876"/>
      <c r="D99" s="877"/>
      <c r="E99" s="869"/>
      <c r="F99" s="36"/>
    </row>
    <row r="100" spans="1:6" hidden="1">
      <c r="A100" s="27"/>
      <c r="B100" s="869" t="s">
        <v>75</v>
      </c>
      <c r="C100" s="876"/>
      <c r="D100" s="877"/>
      <c r="E100" s="869"/>
      <c r="F100" s="36"/>
    </row>
    <row r="101" spans="1:6" hidden="1">
      <c r="A101" s="27"/>
      <c r="B101" s="795" t="s">
        <v>76</v>
      </c>
      <c r="C101" s="876"/>
      <c r="D101" s="875"/>
      <c r="E101" s="795"/>
      <c r="F101" s="36"/>
    </row>
    <row r="102" spans="1:6" hidden="1">
      <c r="A102" s="27"/>
      <c r="B102" s="874" t="s">
        <v>179</v>
      </c>
      <c r="C102" s="873">
        <f>SUM(C97:C101)</f>
        <v>0</v>
      </c>
      <c r="D102" s="124"/>
      <c r="E102" s="124"/>
      <c r="F102" s="36"/>
    </row>
    <row r="103" spans="1:6" hidden="1">
      <c r="A103" s="27"/>
      <c r="B103" s="872" t="s">
        <v>864</v>
      </c>
      <c r="C103" s="124"/>
      <c r="D103" s="869" t="s">
        <v>863</v>
      </c>
      <c r="E103" s="869" t="s">
        <v>272</v>
      </c>
      <c r="F103" s="36"/>
    </row>
    <row r="104" spans="1:6" hidden="1">
      <c r="A104" s="27"/>
      <c r="B104" s="869" t="s">
        <v>71</v>
      </c>
      <c r="C104" s="869" t="s">
        <v>862</v>
      </c>
      <c r="D104" s="869" t="s">
        <v>861</v>
      </c>
      <c r="E104" s="869" t="s">
        <v>80</v>
      </c>
      <c r="F104" s="36"/>
    </row>
    <row r="105" spans="1:6" hidden="1">
      <c r="A105" s="27"/>
      <c r="B105" s="871" t="s">
        <v>72</v>
      </c>
      <c r="C105" s="871">
        <f>C97</f>
        <v>0</v>
      </c>
      <c r="D105" s="868"/>
      <c r="E105" s="870">
        <f>+C105*D105</f>
        <v>0</v>
      </c>
      <c r="F105" s="36"/>
    </row>
    <row r="106" spans="1:6" hidden="1">
      <c r="A106" s="27"/>
      <c r="B106" s="869" t="s">
        <v>73</v>
      </c>
      <c r="C106" s="869">
        <f>C98</f>
        <v>0</v>
      </c>
      <c r="D106" s="868"/>
      <c r="E106" s="836">
        <f>+C106*D106</f>
        <v>0</v>
      </c>
      <c r="F106" s="36"/>
    </row>
    <row r="107" spans="1:6" hidden="1">
      <c r="A107" s="27"/>
      <c r="B107" s="869" t="s">
        <v>74</v>
      </c>
      <c r="C107" s="869">
        <f>C99</f>
        <v>0</v>
      </c>
      <c r="D107" s="868"/>
      <c r="E107" s="836">
        <f>+C107*D107</f>
        <v>0</v>
      </c>
      <c r="F107" s="36"/>
    </row>
    <row r="108" spans="1:6" hidden="1">
      <c r="A108" s="27"/>
      <c r="B108" s="869" t="s">
        <v>75</v>
      </c>
      <c r="C108" s="869">
        <f>C100</f>
        <v>0</v>
      </c>
      <c r="D108" s="868"/>
      <c r="E108" s="836">
        <f>+C108*D108</f>
        <v>0</v>
      </c>
      <c r="F108" s="36"/>
    </row>
    <row r="109" spans="1:6" hidden="1">
      <c r="A109" s="27"/>
      <c r="B109" s="795" t="s">
        <v>76</v>
      </c>
      <c r="C109" s="795">
        <f>C101</f>
        <v>0</v>
      </c>
      <c r="D109" s="868"/>
      <c r="E109" s="867">
        <f>+C109*D109</f>
        <v>0</v>
      </c>
      <c r="F109" s="36"/>
    </row>
    <row r="110" spans="1:6" hidden="1">
      <c r="A110" s="27"/>
      <c r="B110" s="36"/>
      <c r="C110" s="866" t="s">
        <v>860</v>
      </c>
      <c r="D110" s="865"/>
      <c r="E110" s="864">
        <f>SUM(E105:E109)</f>
        <v>0</v>
      </c>
      <c r="F110" s="36"/>
    </row>
    <row r="111" spans="1:6" hidden="1">
      <c r="A111" s="27"/>
      <c r="B111" s="36"/>
      <c r="C111" s="863" t="s">
        <v>859</v>
      </c>
      <c r="D111" s="863"/>
      <c r="E111" s="836">
        <f>C9</f>
        <v>0</v>
      </c>
      <c r="F111" s="36"/>
    </row>
    <row r="112" spans="1:6" hidden="1">
      <c r="A112" s="27"/>
      <c r="B112" s="862"/>
      <c r="C112" s="861" t="s">
        <v>257</v>
      </c>
      <c r="D112" s="861"/>
      <c r="E112" s="860" t="str">
        <f>IF(E111&lt;=E110,"Yes","NO")</f>
        <v>Yes</v>
      </c>
      <c r="F112" s="36"/>
    </row>
    <row r="113" spans="1:6">
      <c r="A113" s="27"/>
      <c r="B113" s="862"/>
      <c r="C113" s="861"/>
      <c r="D113" s="861"/>
      <c r="E113" s="860"/>
      <c r="F113" s="36"/>
    </row>
    <row r="114" spans="1:6" ht="18">
      <c r="A114" s="27"/>
      <c r="B114" s="850" t="s">
        <v>858</v>
      </c>
      <c r="C114" s="859"/>
      <c r="D114" s="851"/>
      <c r="E114" s="851"/>
      <c r="F114" s="27"/>
    </row>
    <row r="115" spans="1:6">
      <c r="A115" s="27"/>
      <c r="B115" s="858" t="s">
        <v>582</v>
      </c>
      <c r="C115" s="857">
        <f>'4)CSF or Commercial Space Uses'!C129</f>
        <v>0</v>
      </c>
      <c r="D115" s="851"/>
      <c r="E115" s="851"/>
      <c r="F115" s="27"/>
    </row>
    <row r="116" spans="1:6">
      <c r="A116" s="27"/>
      <c r="B116" s="856" t="s">
        <v>583</v>
      </c>
      <c r="C116" s="857">
        <f>('3)Sources &amp; Uses'!E190+'3)Sources &amp; Uses'!E191)*MIN('8)Housing Credits'!C7,'8)Housing Credits'!C10)</f>
        <v>0</v>
      </c>
      <c r="D116" s="851"/>
      <c r="E116" s="851"/>
      <c r="F116" s="27"/>
    </row>
    <row r="117" spans="1:6">
      <c r="A117" s="27"/>
      <c r="B117" s="856" t="s">
        <v>584</v>
      </c>
      <c r="C117" s="855" t="e">
        <f>C115/C116</f>
        <v>#DIV/0!</v>
      </c>
      <c r="D117" s="851"/>
      <c r="E117" s="851"/>
      <c r="F117" s="27"/>
    </row>
    <row r="118" spans="1:6">
      <c r="A118" s="27"/>
      <c r="B118" s="854" t="s">
        <v>257</v>
      </c>
      <c r="C118" s="853" t="e">
        <f>IF(C117&lt;=25%,"Yes","NO")</f>
        <v>#DIV/0!</v>
      </c>
      <c r="D118" s="851"/>
      <c r="E118" s="851"/>
      <c r="F118" s="27"/>
    </row>
    <row r="119" spans="1:6">
      <c r="A119" s="27"/>
      <c r="B119" s="851"/>
      <c r="C119" s="851"/>
      <c r="D119" s="851"/>
      <c r="E119" s="851"/>
      <c r="F119" s="27"/>
    </row>
    <row r="120" spans="1:6">
      <c r="A120" s="27"/>
      <c r="B120" s="852" t="s">
        <v>830</v>
      </c>
      <c r="C120" s="851"/>
      <c r="D120" s="851"/>
      <c r="E120" s="851"/>
      <c r="F120" s="27"/>
    </row>
    <row r="121" spans="1:6">
      <c r="A121" s="27"/>
      <c r="B121" s="852" t="s">
        <v>619</v>
      </c>
      <c r="C121" s="851"/>
      <c r="D121" s="851"/>
      <c r="E121" s="851"/>
      <c r="F121" s="27"/>
    </row>
    <row r="122" spans="1:6">
      <c r="A122" s="27"/>
      <c r="B122" s="27"/>
      <c r="C122" s="27"/>
      <c r="D122" s="27"/>
      <c r="E122" s="27"/>
      <c r="F122" s="27"/>
    </row>
    <row r="123" spans="1:6">
      <c r="A123" s="27"/>
      <c r="B123" s="27"/>
      <c r="C123" s="27"/>
      <c r="D123" s="27"/>
      <c r="E123" s="27"/>
      <c r="F123" s="27"/>
    </row>
    <row r="124" spans="1:6" ht="18">
      <c r="A124" s="27"/>
      <c r="B124" s="850" t="s">
        <v>811</v>
      </c>
      <c r="C124" s="27"/>
      <c r="D124" s="27"/>
      <c r="E124" s="27"/>
      <c r="F124" s="27"/>
    </row>
    <row r="125" spans="1:6">
      <c r="A125" s="27"/>
      <c r="B125" s="1251" t="s">
        <v>812</v>
      </c>
      <c r="C125" s="1251"/>
      <c r="D125" s="1251"/>
      <c r="E125" s="1251"/>
      <c r="F125" s="27"/>
    </row>
    <row r="126" spans="1:6" ht="18">
      <c r="A126" s="27"/>
      <c r="B126" s="850"/>
      <c r="C126" s="1252" t="s">
        <v>813</v>
      </c>
      <c r="D126" s="27"/>
      <c r="E126" s="27"/>
      <c r="F126" s="27"/>
    </row>
    <row r="127" spans="1:6">
      <c r="A127" s="27"/>
      <c r="B127" s="126" t="s">
        <v>174</v>
      </c>
      <c r="C127" s="1252"/>
      <c r="D127" s="843" t="s">
        <v>814</v>
      </c>
      <c r="E127" s="842" t="s">
        <v>815</v>
      </c>
      <c r="F127" s="849" t="s">
        <v>816</v>
      </c>
    </row>
    <row r="128" spans="1:6">
      <c r="A128" s="27"/>
      <c r="B128" s="208" t="s">
        <v>817</v>
      </c>
      <c r="C128" s="206">
        <v>0.06</v>
      </c>
      <c r="D128" s="151" t="str">
        <f>'3)Sources &amp; Uses'!J85</f>
        <v>N/A</v>
      </c>
      <c r="E128" s="839" t="e">
        <f>C128-D128</f>
        <v>#VALUE!</v>
      </c>
      <c r="F128" s="253"/>
    </row>
    <row r="129" spans="1:6">
      <c r="A129" s="27"/>
      <c r="B129" s="208" t="s">
        <v>818</v>
      </c>
      <c r="C129" s="206">
        <v>0.02</v>
      </c>
      <c r="D129" s="151" t="str">
        <f>'3)Sources &amp; Uses'!J86</f>
        <v>N/A</v>
      </c>
      <c r="E129" s="839" t="e">
        <f>C129-D129</f>
        <v>#VALUE!</v>
      </c>
      <c r="F129" s="253"/>
    </row>
    <row r="130" spans="1:6">
      <c r="A130" s="27"/>
      <c r="B130" s="208" t="s">
        <v>11</v>
      </c>
      <c r="C130" s="206">
        <v>0.06</v>
      </c>
      <c r="D130" s="151" t="str">
        <f>'3)Sources &amp; Uses'!J87</f>
        <v>N/A</v>
      </c>
      <c r="E130" s="839" t="e">
        <f>C130-D130</f>
        <v>#VALUE!</v>
      </c>
      <c r="F130" s="253"/>
    </row>
    <row r="131" spans="1:6">
      <c r="A131" s="126"/>
      <c r="B131" s="848" t="s">
        <v>179</v>
      </c>
      <c r="C131" s="847">
        <f>SUM(C128:C130)</f>
        <v>0.14000000000000001</v>
      </c>
      <c r="D131" s="846">
        <f>SUM(D128:D130)</f>
        <v>0</v>
      </c>
      <c r="E131" s="839">
        <f>C131-D131</f>
        <v>0.14000000000000001</v>
      </c>
      <c r="F131" s="203"/>
    </row>
    <row r="132" spans="1:6">
      <c r="A132" s="27"/>
      <c r="B132" s="208" t="s">
        <v>124</v>
      </c>
      <c r="C132" s="206">
        <v>0.12</v>
      </c>
      <c r="D132" s="151" t="e">
        <f>('3)Sources &amp; Uses'!E178+'3)Sources &amp; Uses'!E179+'3)Sources &amp; Uses'!E180)/TDC</f>
        <v>#DIV/0!</v>
      </c>
      <c r="E132" s="839" t="e">
        <f>C132-D132</f>
        <v>#DIV/0!</v>
      </c>
      <c r="F132" s="845">
        <v>0.15</v>
      </c>
    </row>
    <row r="133" spans="1:6">
      <c r="A133" s="27"/>
      <c r="B133" s="27"/>
      <c r="C133" s="27"/>
      <c r="D133" s="27"/>
      <c r="E133" s="27"/>
      <c r="F133" s="27"/>
    </row>
    <row r="134" spans="1:6">
      <c r="A134" s="27"/>
      <c r="B134" s="126" t="s">
        <v>819</v>
      </c>
      <c r="C134" s="843" t="s">
        <v>924</v>
      </c>
      <c r="D134" s="843" t="s">
        <v>814</v>
      </c>
      <c r="E134" s="842" t="s">
        <v>815</v>
      </c>
      <c r="F134" s="27"/>
    </row>
    <row r="135" spans="1:6">
      <c r="A135" s="27"/>
      <c r="B135" s="208" t="s">
        <v>820</v>
      </c>
      <c r="C135" s="803">
        <v>1.1000000000000001</v>
      </c>
      <c r="D135" s="803">
        <f>MIN('7)Operating Proforma'!$E$37:$S$37)</f>
        <v>0</v>
      </c>
      <c r="E135" s="844">
        <f>D135-C135</f>
        <v>-1.1000000000000001</v>
      </c>
      <c r="F135" s="27"/>
    </row>
    <row r="136" spans="1:6">
      <c r="B136" s="208" t="s">
        <v>821</v>
      </c>
      <c r="C136" s="103">
        <v>1.45</v>
      </c>
      <c r="D136" s="803">
        <f>MAX('7)Operating Proforma'!$E$37:$S$37)</f>
        <v>0</v>
      </c>
      <c r="E136" s="844">
        <f>D136-C136</f>
        <v>-1.45</v>
      </c>
      <c r="F136" s="27"/>
    </row>
    <row r="137" spans="1:6">
      <c r="B137" s="27"/>
      <c r="C137" s="27"/>
      <c r="D137" s="27"/>
      <c r="E137" s="418"/>
      <c r="F137" s="27"/>
    </row>
    <row r="138" spans="1:6">
      <c r="B138" s="126" t="s">
        <v>822</v>
      </c>
      <c r="C138" s="843" t="s">
        <v>823</v>
      </c>
      <c r="D138" s="843" t="s">
        <v>814</v>
      </c>
      <c r="E138" s="842" t="s">
        <v>815</v>
      </c>
      <c r="F138" s="27"/>
    </row>
    <row r="139" spans="1:6">
      <c r="B139" s="208" t="s">
        <v>824</v>
      </c>
      <c r="C139" s="103" t="s">
        <v>825</v>
      </c>
      <c r="D139" s="814">
        <f>AVERAGE('1)UnderwritingCriteria'!H11:H14)</f>
        <v>0.03</v>
      </c>
      <c r="E139" s="839">
        <f>D139-3%</f>
        <v>0</v>
      </c>
      <c r="F139" s="27"/>
    </row>
    <row r="140" spans="1:6">
      <c r="B140" s="208" t="s">
        <v>929</v>
      </c>
      <c r="C140" s="206">
        <v>0.03</v>
      </c>
      <c r="D140" s="814">
        <f>D139</f>
        <v>0.03</v>
      </c>
      <c r="E140" s="839">
        <f>D140-3%</f>
        <v>0</v>
      </c>
      <c r="F140" s="27"/>
    </row>
    <row r="141" spans="1:6">
      <c r="B141" s="208" t="s">
        <v>826</v>
      </c>
      <c r="C141" s="103" t="s">
        <v>825</v>
      </c>
      <c r="D141" s="814">
        <f>'1)UnderwritingCriteria'!H8</f>
        <v>0.02</v>
      </c>
      <c r="E141" s="839">
        <f>D141-3%</f>
        <v>-9.9999999999999985E-3</v>
      </c>
      <c r="F141" s="27"/>
    </row>
    <row r="142" spans="1:6">
      <c r="B142" s="208" t="s">
        <v>928</v>
      </c>
      <c r="C142" s="206">
        <v>0.03</v>
      </c>
      <c r="D142" s="814">
        <f>'1)UnderwritingCriteria'!H9</f>
        <v>0.02</v>
      </c>
      <c r="E142" s="839">
        <f>D142-3%</f>
        <v>-9.9999999999999985E-3</v>
      </c>
      <c r="F142" s="27"/>
    </row>
    <row r="143" spans="1:6">
      <c r="B143" s="27"/>
      <c r="C143" s="27"/>
      <c r="D143" s="27"/>
      <c r="E143" s="838"/>
      <c r="F143" s="27"/>
    </row>
    <row r="144" spans="1:6">
      <c r="B144" s="126" t="s">
        <v>827</v>
      </c>
      <c r="C144" s="843" t="s">
        <v>924</v>
      </c>
      <c r="D144" s="843" t="s">
        <v>814</v>
      </c>
      <c r="E144" s="842" t="s">
        <v>815</v>
      </c>
      <c r="F144" s="27"/>
    </row>
    <row r="145" spans="2:6">
      <c r="B145" s="841" t="s">
        <v>81</v>
      </c>
      <c r="C145" s="206">
        <v>0.1</v>
      </c>
      <c r="D145" s="840" t="e">
        <f>'7)Operating Proforma'!E49/'7)Operating Proforma'!E20</f>
        <v>#DIV/0!</v>
      </c>
      <c r="E145" s="839" t="e">
        <f>D145-C145</f>
        <v>#DIV/0!</v>
      </c>
      <c r="F145" s="27"/>
    </row>
    <row r="146" spans="2:6">
      <c r="B146" s="841" t="s">
        <v>83</v>
      </c>
      <c r="C146" s="206">
        <v>0.1</v>
      </c>
      <c r="D146" s="840" t="e">
        <f>'7)Operating Proforma'!I49/'7)Operating Proforma'!I20</f>
        <v>#DIV/0!</v>
      </c>
      <c r="E146" s="839" t="e">
        <f>D146-C146</f>
        <v>#DIV/0!</v>
      </c>
      <c r="F146" s="27"/>
    </row>
    <row r="147" spans="2:6">
      <c r="B147" s="841" t="s">
        <v>184</v>
      </c>
      <c r="C147" s="206">
        <v>0.1</v>
      </c>
      <c r="D147" s="840" t="e">
        <f>'7)Operating Proforma'!N49/'7)Operating Proforma'!N20</f>
        <v>#DIV/0!</v>
      </c>
      <c r="E147" s="839" t="e">
        <f>D147-C147</f>
        <v>#DIV/0!</v>
      </c>
      <c r="F147" s="27"/>
    </row>
    <row r="148" spans="2:6">
      <c r="B148" s="841" t="s">
        <v>185</v>
      </c>
      <c r="C148" s="206">
        <v>0.1</v>
      </c>
      <c r="D148" s="973" t="e">
        <f>'7)Operating Proforma'!S49/'7)Operating Proforma'!S20</f>
        <v>#DIV/0!</v>
      </c>
      <c r="E148" s="839" t="e">
        <f>D148-C148</f>
        <v>#DIV/0!</v>
      </c>
      <c r="F148" s="27"/>
    </row>
    <row r="149" spans="2:6">
      <c r="B149" s="841" t="s">
        <v>605</v>
      </c>
      <c r="C149" s="206">
        <v>0.1</v>
      </c>
      <c r="D149" s="973" t="e">
        <f>'7)Operating Proforma'!X49/'7)Operating Proforma'!X20</f>
        <v>#DIV/0!</v>
      </c>
      <c r="E149" s="839" t="e">
        <f>D149-C149</f>
        <v>#DIV/0!</v>
      </c>
      <c r="F149" s="27"/>
    </row>
    <row r="150" spans="2:6">
      <c r="B150" s="27"/>
      <c r="C150" s="27"/>
      <c r="D150" s="27"/>
      <c r="E150" s="838"/>
      <c r="F150" s="27"/>
    </row>
    <row r="151" spans="2:6">
      <c r="B151" s="126" t="s">
        <v>490</v>
      </c>
      <c r="C151" s="843" t="s">
        <v>924</v>
      </c>
      <c r="D151" s="843" t="s">
        <v>814</v>
      </c>
      <c r="E151" s="842" t="s">
        <v>815</v>
      </c>
      <c r="F151" s="27"/>
    </row>
    <row r="152" spans="2:6">
      <c r="B152" s="841" t="s">
        <v>925</v>
      </c>
      <c r="C152" s="206">
        <v>7.0000000000000007E-2</v>
      </c>
      <c r="D152" s="206">
        <f>'1)UnderwritingCriteria'!H5</f>
        <v>7.0000000000000007E-2</v>
      </c>
      <c r="E152" s="839">
        <f>D152-C152</f>
        <v>0</v>
      </c>
    </row>
    <row r="153" spans="2:6">
      <c r="B153" s="841" t="s">
        <v>926</v>
      </c>
      <c r="C153" s="206">
        <v>7.0000000000000007E-2</v>
      </c>
      <c r="D153" s="206">
        <f>'1)UnderwritingCriteria'!H6</f>
        <v>7.0000000000000007E-2</v>
      </c>
      <c r="E153" s="839">
        <f>D153-C153</f>
        <v>0</v>
      </c>
    </row>
  </sheetData>
  <sheetProtection algorithmName="SHA-512" hashValue="uOodEkfJ/GUCQm9LPgv/4qGuESCFqUUx08icieHvn6AGyGPB92JL/nNX3w8Jaf+4s3gM+glycPFfBmILrXbotw==" saltValue="x9HpWVmZZ5CM0TeDpn81Sg==" spinCount="100000" sheet="1" objects="1" scenarios="1"/>
  <mergeCells count="9">
    <mergeCell ref="C95:E95"/>
    <mergeCell ref="B125:E125"/>
    <mergeCell ref="C126:C127"/>
    <mergeCell ref="B1:E1"/>
    <mergeCell ref="B2:E2"/>
    <mergeCell ref="B30:D30"/>
    <mergeCell ref="C59:E59"/>
    <mergeCell ref="B85:B86"/>
    <mergeCell ref="D85:E86"/>
  </mergeCells>
  <conditionalFormatting sqref="B77">
    <cfRule type="expression" dxfId="2" priority="91" stopIfTrue="1">
      <formula>#REF!&lt;E76</formula>
    </cfRule>
  </conditionalFormatting>
  <conditionalFormatting sqref="B113">
    <cfRule type="expression" dxfId="1" priority="3" stopIfTrue="1">
      <formula>E76&lt;E75</formula>
    </cfRule>
  </conditionalFormatting>
  <conditionalFormatting sqref="B29:D35">
    <cfRule type="expression" dxfId="0" priority="1" stopIfTrue="1">
      <formula>$E$30="No"</formula>
    </cfRule>
  </conditionalFormatting>
  <hyperlinks>
    <hyperlink ref="B125" r:id="rId1" display="HUD's Administrative Guidelines for Subsidy Layering Reviews for Project-Based Vouchers" xr:uid="{3A9C5FB0-5A85-4EBB-B0D8-83788E63253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06"/>
  <sheetViews>
    <sheetView showGridLines="0" zoomScaleNormal="100" workbookViewId="0">
      <selection activeCell="B41" sqref="B41"/>
    </sheetView>
  </sheetViews>
  <sheetFormatPr defaultRowHeight="15.5"/>
  <cols>
    <col min="1" max="1" width="4.69140625" customWidth="1"/>
    <col min="2" max="2" width="3.4609375" style="401" customWidth="1"/>
    <col min="3" max="3" width="79.23046875" customWidth="1"/>
  </cols>
  <sheetData>
    <row r="1" spans="1:10" ht="35" customHeight="1">
      <c r="A1" s="1019" t="s">
        <v>746</v>
      </c>
      <c r="B1" s="1019"/>
      <c r="C1" s="1019"/>
      <c r="D1" s="394"/>
      <c r="E1" s="394"/>
      <c r="F1" s="394"/>
      <c r="G1" s="394"/>
      <c r="H1" s="394"/>
      <c r="I1" s="33"/>
    </row>
    <row r="2" spans="1:10" ht="7.25" customHeight="1">
      <c r="A2" s="27"/>
      <c r="B2" s="398"/>
      <c r="C2" s="27"/>
      <c r="D2" s="27"/>
      <c r="E2" s="27"/>
      <c r="F2" s="27"/>
      <c r="G2" s="27"/>
      <c r="H2" s="27"/>
      <c r="J2" s="1"/>
    </row>
    <row r="3" spans="1:10">
      <c r="A3" s="1015" t="s">
        <v>458</v>
      </c>
      <c r="B3" s="1015"/>
      <c r="C3" s="1015"/>
      <c r="D3" s="101"/>
      <c r="E3" s="101"/>
      <c r="F3" s="101"/>
      <c r="G3" s="101"/>
      <c r="H3" s="101"/>
    </row>
    <row r="4" spans="1:10" ht="28.5">
      <c r="A4" s="101"/>
      <c r="B4" s="397" t="s">
        <v>459</v>
      </c>
      <c r="C4" s="101" t="s">
        <v>942</v>
      </c>
      <c r="D4" s="101"/>
      <c r="E4" s="101"/>
      <c r="F4" s="101"/>
      <c r="G4" s="101"/>
      <c r="H4" s="101"/>
    </row>
    <row r="5" spans="1:10" ht="28">
      <c r="A5" s="101"/>
      <c r="B5" s="397" t="s">
        <v>460</v>
      </c>
      <c r="C5" s="379" t="s">
        <v>515</v>
      </c>
      <c r="D5" s="101"/>
      <c r="E5" s="101"/>
      <c r="F5" s="101"/>
      <c r="G5" s="101"/>
      <c r="H5" s="101"/>
    </row>
    <row r="6" spans="1:10">
      <c r="A6" s="101"/>
      <c r="B6" s="397" t="s">
        <v>461</v>
      </c>
      <c r="C6" s="379" t="s">
        <v>592</v>
      </c>
      <c r="D6" s="101"/>
      <c r="E6" s="101"/>
      <c r="F6" s="101"/>
      <c r="G6" s="101"/>
      <c r="H6" s="101"/>
    </row>
    <row r="7" spans="1:10">
      <c r="A7" s="101"/>
      <c r="B7" s="397"/>
      <c r="C7" s="518" t="s">
        <v>625</v>
      </c>
      <c r="D7" s="101"/>
      <c r="E7" s="101"/>
      <c r="F7" s="101"/>
      <c r="G7" s="101"/>
      <c r="H7" s="101"/>
    </row>
    <row r="8" spans="1:10">
      <c r="A8" s="101"/>
      <c r="B8" s="397"/>
      <c r="C8" s="518" t="s">
        <v>626</v>
      </c>
      <c r="D8" s="101"/>
      <c r="E8" s="101"/>
      <c r="F8" s="101"/>
      <c r="G8" s="101"/>
      <c r="H8" s="101"/>
    </row>
    <row r="9" spans="1:10">
      <c r="A9" s="101"/>
      <c r="B9" s="397"/>
      <c r="C9" s="518" t="s">
        <v>627</v>
      </c>
      <c r="D9" s="101"/>
      <c r="E9" s="101"/>
      <c r="F9" s="101"/>
      <c r="G9" s="101"/>
      <c r="H9" s="101"/>
    </row>
    <row r="10" spans="1:10" ht="30.5" customHeight="1">
      <c r="A10" s="101"/>
      <c r="B10" s="397"/>
      <c r="C10" s="518" t="s">
        <v>636</v>
      </c>
      <c r="D10" s="101"/>
      <c r="E10" s="101"/>
      <c r="F10" s="101"/>
      <c r="G10" s="101"/>
      <c r="H10" s="101"/>
    </row>
    <row r="11" spans="1:10">
      <c r="A11" s="101"/>
      <c r="B11" s="397"/>
      <c r="C11" s="518" t="s">
        <v>628</v>
      </c>
      <c r="D11" s="101"/>
      <c r="E11" s="101"/>
      <c r="F11" s="101"/>
      <c r="G11" s="101"/>
      <c r="H11" s="101"/>
    </row>
    <row r="12" spans="1:10">
      <c r="A12" s="101"/>
      <c r="B12" s="397"/>
      <c r="C12" s="518" t="s">
        <v>629</v>
      </c>
      <c r="D12" s="101"/>
      <c r="E12" s="101"/>
      <c r="F12" s="101"/>
      <c r="G12" s="101"/>
      <c r="H12" s="101"/>
    </row>
    <row r="13" spans="1:10">
      <c r="A13" s="101"/>
      <c r="B13" s="397"/>
      <c r="C13" s="518" t="s">
        <v>630</v>
      </c>
      <c r="D13" s="101"/>
      <c r="E13" s="101"/>
      <c r="F13" s="101"/>
      <c r="G13" s="101"/>
      <c r="H13" s="101"/>
    </row>
    <row r="14" spans="1:10">
      <c r="A14" s="101"/>
      <c r="B14" s="397"/>
      <c r="C14" s="518" t="s">
        <v>631</v>
      </c>
      <c r="D14" s="101"/>
      <c r="E14" s="101"/>
      <c r="F14" s="101"/>
      <c r="G14" s="101"/>
      <c r="H14" s="101"/>
    </row>
    <row r="15" spans="1:10">
      <c r="A15" s="101"/>
      <c r="B15" s="397"/>
      <c r="C15" s="518" t="s">
        <v>632</v>
      </c>
      <c r="D15" s="101"/>
      <c r="E15" s="101"/>
      <c r="F15" s="101"/>
      <c r="G15" s="101"/>
      <c r="H15" s="101"/>
    </row>
    <row r="16" spans="1:10">
      <c r="A16" s="101"/>
      <c r="B16" s="397" t="s">
        <v>462</v>
      </c>
      <c r="C16" s="101" t="s">
        <v>463</v>
      </c>
      <c r="D16" s="101"/>
      <c r="E16" s="101"/>
      <c r="F16" s="101"/>
      <c r="G16" s="101"/>
      <c r="H16" s="101"/>
    </row>
    <row r="17" spans="1:10">
      <c r="A17" s="101"/>
      <c r="B17" s="397" t="s">
        <v>464</v>
      </c>
      <c r="C17" s="101" t="s">
        <v>562</v>
      </c>
      <c r="D17" s="101"/>
      <c r="E17" s="101"/>
      <c r="F17" s="101"/>
      <c r="G17" s="101"/>
      <c r="H17" s="101"/>
    </row>
    <row r="18" spans="1:10" s="65" customFormat="1">
      <c r="A18" s="1015" t="s">
        <v>625</v>
      </c>
      <c r="B18" s="1015"/>
      <c r="C18" s="1015"/>
      <c r="D18" s="152"/>
      <c r="E18" s="152"/>
      <c r="F18" s="152"/>
      <c r="G18" s="152"/>
      <c r="H18" s="152"/>
    </row>
    <row r="19" spans="1:10" s="65" customFormat="1" ht="28.5">
      <c r="A19" s="403"/>
      <c r="B19" s="397" t="s">
        <v>459</v>
      </c>
      <c r="C19" s="101" t="s">
        <v>516</v>
      </c>
      <c r="D19" s="152"/>
      <c r="E19" s="152"/>
      <c r="F19" s="152"/>
      <c r="G19" s="152"/>
      <c r="H19" s="152"/>
    </row>
    <row r="20" spans="1:10" s="65" customFormat="1" ht="42.5">
      <c r="A20" s="403"/>
      <c r="B20" s="397" t="s">
        <v>460</v>
      </c>
      <c r="C20" s="101" t="s">
        <v>518</v>
      </c>
      <c r="D20" s="152"/>
      <c r="E20" s="152"/>
      <c r="F20" s="152"/>
      <c r="G20" s="152"/>
      <c r="H20" s="152"/>
    </row>
    <row r="21" spans="1:10" ht="42.5">
      <c r="A21" s="102"/>
      <c r="B21" s="397" t="s">
        <v>461</v>
      </c>
      <c r="C21" s="101" t="s">
        <v>517</v>
      </c>
      <c r="D21" s="101"/>
      <c r="E21" s="101"/>
      <c r="F21" s="101"/>
      <c r="G21" s="101"/>
      <c r="H21" s="101"/>
    </row>
    <row r="22" spans="1:10">
      <c r="A22" s="102"/>
      <c r="B22" s="397" t="s">
        <v>462</v>
      </c>
      <c r="C22" s="101" t="s">
        <v>711</v>
      </c>
      <c r="D22" s="101"/>
      <c r="E22" s="101"/>
      <c r="F22" s="101"/>
      <c r="G22" s="101"/>
      <c r="H22" s="101"/>
    </row>
    <row r="23" spans="1:10" s="65" customFormat="1" ht="16.25" customHeight="1">
      <c r="A23" s="1015" t="s">
        <v>626</v>
      </c>
      <c r="B23" s="1015"/>
      <c r="C23" s="1015"/>
      <c r="D23" s="1012"/>
      <c r="E23" s="1012"/>
      <c r="F23" s="1012"/>
      <c r="G23" s="1012"/>
      <c r="H23" s="1012"/>
      <c r="J23" s="381"/>
    </row>
    <row r="24" spans="1:10" s="65" customFormat="1">
      <c r="A24" s="403"/>
      <c r="B24" s="397" t="s">
        <v>459</v>
      </c>
      <c r="C24" s="404" t="s">
        <v>473</v>
      </c>
      <c r="D24" s="152"/>
      <c r="E24" s="152"/>
      <c r="F24" s="152"/>
      <c r="G24" s="152"/>
      <c r="H24" s="152"/>
    </row>
    <row r="25" spans="1:10" ht="29.75" customHeight="1">
      <c r="A25" s="102"/>
      <c r="B25" s="397" t="s">
        <v>460</v>
      </c>
      <c r="C25" s="101" t="s">
        <v>624</v>
      </c>
      <c r="D25" s="101"/>
      <c r="E25" s="101"/>
      <c r="F25" s="101"/>
      <c r="G25" s="101"/>
      <c r="H25" s="101"/>
    </row>
    <row r="26" spans="1:10" s="65" customFormat="1">
      <c r="A26" s="1015" t="s">
        <v>627</v>
      </c>
      <c r="B26" s="1015"/>
      <c r="C26" s="1015"/>
      <c r="D26" s="1012"/>
      <c r="E26" s="1012"/>
      <c r="F26" s="1012"/>
      <c r="G26" s="1012"/>
      <c r="H26" s="1012"/>
    </row>
    <row r="27" spans="1:10" s="65" customFormat="1" ht="86">
      <c r="A27" s="403"/>
      <c r="B27" s="397" t="s">
        <v>459</v>
      </c>
      <c r="C27" s="415" t="s">
        <v>712</v>
      </c>
      <c r="D27" s="152"/>
      <c r="E27" s="152"/>
      <c r="F27" s="152"/>
      <c r="G27" s="152"/>
      <c r="H27" s="152"/>
    </row>
    <row r="28" spans="1:10" s="65" customFormat="1" ht="28.5">
      <c r="A28" s="403"/>
      <c r="B28" s="397" t="s">
        <v>460</v>
      </c>
      <c r="C28" s="404" t="s">
        <v>474</v>
      </c>
      <c r="D28" s="152"/>
      <c r="E28" s="152"/>
      <c r="F28" s="152"/>
      <c r="G28" s="152"/>
      <c r="H28" s="152"/>
    </row>
    <row r="29" spans="1:10" ht="42.5">
      <c r="A29" s="102"/>
      <c r="B29" s="397" t="s">
        <v>461</v>
      </c>
      <c r="C29" s="101" t="s">
        <v>564</v>
      </c>
      <c r="D29" s="101"/>
      <c r="E29" s="101"/>
      <c r="F29" s="101"/>
      <c r="G29" s="101"/>
      <c r="H29" s="101"/>
    </row>
    <row r="30" spans="1:10" ht="28.5">
      <c r="A30" s="102"/>
      <c r="B30" s="397" t="s">
        <v>462</v>
      </c>
      <c r="C30" s="101" t="s">
        <v>563</v>
      </c>
      <c r="D30" s="101"/>
      <c r="E30" s="101"/>
      <c r="F30" s="101"/>
      <c r="G30" s="101"/>
      <c r="H30" s="101"/>
    </row>
    <row r="31" spans="1:10" ht="28.5">
      <c r="A31" s="102"/>
      <c r="B31" s="397" t="s">
        <v>464</v>
      </c>
      <c r="C31" s="101" t="s">
        <v>561</v>
      </c>
      <c r="D31" s="101"/>
      <c r="E31" s="101"/>
      <c r="F31" s="101"/>
      <c r="G31" s="101"/>
      <c r="H31" s="101"/>
    </row>
    <row r="32" spans="1:10" ht="56.5">
      <c r="A32" s="102"/>
      <c r="B32" s="397" t="s">
        <v>466</v>
      </c>
      <c r="C32" s="101" t="s">
        <v>593</v>
      </c>
      <c r="D32" s="101"/>
      <c r="E32" s="101"/>
      <c r="F32" s="101"/>
      <c r="G32" s="101"/>
      <c r="H32" s="101"/>
    </row>
    <row r="33" spans="1:8" ht="30" customHeight="1">
      <c r="A33" s="102"/>
      <c r="B33" s="397" t="s">
        <v>559</v>
      </c>
      <c r="C33" s="379" t="s">
        <v>612</v>
      </c>
      <c r="D33" s="101"/>
      <c r="E33" s="101"/>
      <c r="F33" s="101"/>
      <c r="G33" s="101"/>
      <c r="H33" s="101"/>
    </row>
    <row r="34" spans="1:8">
      <c r="A34" s="102"/>
      <c r="B34" s="397" t="s">
        <v>560</v>
      </c>
      <c r="C34" s="101" t="s">
        <v>710</v>
      </c>
      <c r="D34" s="101"/>
      <c r="E34" s="101"/>
      <c r="F34" s="101"/>
      <c r="G34" s="101"/>
      <c r="H34" s="101"/>
    </row>
    <row r="35" spans="1:8" ht="56.5">
      <c r="A35" s="102"/>
      <c r="B35" s="397" t="s">
        <v>747</v>
      </c>
      <c r="C35" s="101" t="s">
        <v>748</v>
      </c>
      <c r="D35" s="101"/>
      <c r="E35" s="101"/>
      <c r="F35" s="101"/>
      <c r="G35" s="101"/>
      <c r="H35" s="101"/>
    </row>
    <row r="36" spans="1:8" ht="15" customHeight="1">
      <c r="A36" s="1011" t="s">
        <v>635</v>
      </c>
      <c r="B36" s="1011"/>
      <c r="C36" s="1011"/>
      <c r="D36" s="101"/>
      <c r="E36" s="101"/>
      <c r="F36" s="101"/>
      <c r="G36" s="101"/>
      <c r="H36" s="101"/>
    </row>
    <row r="37" spans="1:8" ht="44" customHeight="1">
      <c r="A37" s="102"/>
      <c r="B37" s="397" t="s">
        <v>459</v>
      </c>
      <c r="C37" s="525" t="s">
        <v>749</v>
      </c>
      <c r="D37" s="101"/>
      <c r="E37" s="101"/>
      <c r="F37" s="101"/>
      <c r="G37" s="101"/>
      <c r="H37" s="101"/>
    </row>
    <row r="38" spans="1:8" s="65" customFormat="1" ht="16.25" customHeight="1">
      <c r="A38" s="1015" t="s">
        <v>628</v>
      </c>
      <c r="B38" s="1015"/>
      <c r="C38" s="1015"/>
      <c r="D38" s="1012"/>
      <c r="E38" s="1012"/>
      <c r="F38" s="1012"/>
      <c r="G38" s="1012"/>
      <c r="H38" s="1012"/>
    </row>
    <row r="39" spans="1:8" s="65" customFormat="1">
      <c r="A39" s="403"/>
      <c r="B39" s="397" t="s">
        <v>459</v>
      </c>
      <c r="C39" s="404" t="s">
        <v>465</v>
      </c>
      <c r="D39" s="152"/>
      <c r="E39" s="152"/>
      <c r="F39" s="152"/>
      <c r="G39" s="152"/>
      <c r="H39" s="152"/>
    </row>
    <row r="40" spans="1:8" s="65" customFormat="1" ht="43">
      <c r="A40" s="403"/>
      <c r="B40" s="397" t="s">
        <v>460</v>
      </c>
      <c r="C40" s="404" t="s">
        <v>552</v>
      </c>
      <c r="D40" s="152"/>
      <c r="E40" s="152"/>
      <c r="F40" s="152"/>
      <c r="G40" s="152"/>
      <c r="H40" s="152"/>
    </row>
    <row r="41" spans="1:8" ht="29">
      <c r="A41" s="102"/>
      <c r="B41" s="397" t="s">
        <v>461</v>
      </c>
      <c r="C41" s="413" t="s">
        <v>519</v>
      </c>
      <c r="D41" s="101"/>
      <c r="E41" s="101"/>
      <c r="F41" s="101"/>
      <c r="G41" s="101"/>
      <c r="H41" s="101"/>
    </row>
    <row r="42" spans="1:8">
      <c r="A42" s="102"/>
      <c r="B42" s="397" t="s">
        <v>462</v>
      </c>
      <c r="C42" s="413" t="s">
        <v>621</v>
      </c>
      <c r="D42" s="101"/>
      <c r="E42" s="101"/>
      <c r="F42" s="101"/>
      <c r="G42" s="101"/>
      <c r="H42" s="101"/>
    </row>
    <row r="43" spans="1:8" ht="57" customHeight="1">
      <c r="A43" s="102"/>
      <c r="B43" s="397" t="s">
        <v>464</v>
      </c>
      <c r="C43" s="501" t="s">
        <v>553</v>
      </c>
      <c r="D43" s="101"/>
      <c r="E43" s="101"/>
      <c r="F43" s="101"/>
      <c r="G43" s="101"/>
      <c r="H43" s="101"/>
    </row>
    <row r="44" spans="1:8" ht="27" customHeight="1">
      <c r="A44" s="631"/>
      <c r="B44" s="996" t="s">
        <v>466</v>
      </c>
      <c r="C44" s="630" t="s">
        <v>658</v>
      </c>
      <c r="D44" s="101"/>
      <c r="E44" s="101"/>
      <c r="F44" s="101"/>
      <c r="G44" s="101"/>
      <c r="H44" s="101"/>
    </row>
    <row r="45" spans="1:8" ht="57">
      <c r="A45" s="102"/>
      <c r="B45" s="397" t="s">
        <v>551</v>
      </c>
      <c r="C45" s="101" t="s">
        <v>573</v>
      </c>
      <c r="D45" s="101"/>
      <c r="E45" s="101"/>
      <c r="F45" s="101"/>
      <c r="G45" s="101"/>
      <c r="H45" s="101"/>
    </row>
    <row r="46" spans="1:8" s="65" customFormat="1">
      <c r="A46" s="1015" t="s">
        <v>629</v>
      </c>
      <c r="B46" s="1015"/>
      <c r="C46" s="1015"/>
      <c r="D46" s="1012"/>
      <c r="E46" s="1012"/>
      <c r="F46" s="1012"/>
      <c r="G46" s="1012"/>
      <c r="H46" s="1012"/>
    </row>
    <row r="47" spans="1:8" s="65" customFormat="1" ht="70.25" customHeight="1">
      <c r="A47" s="403"/>
      <c r="B47" s="397" t="s">
        <v>459</v>
      </c>
      <c r="C47" s="415" t="s">
        <v>930</v>
      </c>
      <c r="D47" s="152"/>
      <c r="E47" s="152"/>
      <c r="F47" s="152"/>
      <c r="G47" s="152"/>
      <c r="H47" s="152"/>
    </row>
    <row r="48" spans="1:8" s="65" customFormat="1">
      <c r="A48" s="403"/>
      <c r="B48" s="397" t="s">
        <v>460</v>
      </c>
      <c r="C48" s="404" t="s">
        <v>467</v>
      </c>
      <c r="D48" s="152"/>
      <c r="E48" s="152"/>
      <c r="F48" s="152"/>
      <c r="G48" s="152"/>
      <c r="H48" s="152"/>
    </row>
    <row r="49" spans="1:8" s="381" customFormat="1" ht="16.25" customHeight="1">
      <c r="A49" s="1013" t="s">
        <v>630</v>
      </c>
      <c r="B49" s="1013"/>
      <c r="C49" s="1013"/>
      <c r="D49" s="1014"/>
      <c r="E49" s="1014"/>
      <c r="F49" s="1014"/>
      <c r="G49" s="1014"/>
      <c r="H49" s="1014"/>
    </row>
    <row r="50" spans="1:8" s="65" customFormat="1" ht="118.5" customHeight="1">
      <c r="A50" s="403"/>
      <c r="B50" s="397" t="s">
        <v>459</v>
      </c>
      <c r="C50" s="415" t="s">
        <v>600</v>
      </c>
      <c r="D50" s="152"/>
      <c r="E50" s="152"/>
      <c r="F50" s="152"/>
      <c r="G50" s="152"/>
      <c r="H50" s="152"/>
    </row>
    <row r="51" spans="1:8" s="402" customFormat="1" ht="28">
      <c r="A51" s="594"/>
      <c r="B51" s="397" t="s">
        <v>460</v>
      </c>
      <c r="C51" s="415" t="s">
        <v>511</v>
      </c>
      <c r="D51" s="198"/>
      <c r="E51" s="198"/>
      <c r="F51" s="198"/>
      <c r="G51" s="198"/>
      <c r="H51" s="198"/>
    </row>
    <row r="52" spans="1:8" s="402" customFormat="1" ht="34.25" customHeight="1">
      <c r="A52" s="594"/>
      <c r="B52" s="397" t="s">
        <v>461</v>
      </c>
      <c r="C52" s="415" t="s">
        <v>554</v>
      </c>
      <c r="D52" s="198"/>
      <c r="E52" s="198"/>
      <c r="F52" s="198"/>
      <c r="G52" s="198"/>
      <c r="H52" s="198"/>
    </row>
    <row r="53" spans="1:8" s="401" customFormat="1" ht="43">
      <c r="A53" s="565"/>
      <c r="B53" s="397" t="s">
        <v>462</v>
      </c>
      <c r="C53" s="379" t="s">
        <v>512</v>
      </c>
      <c r="D53" s="379"/>
      <c r="E53" s="379"/>
      <c r="F53" s="379"/>
      <c r="G53" s="379"/>
      <c r="H53" s="379"/>
    </row>
    <row r="54" spans="1:8" s="402" customFormat="1" ht="45" customHeight="1">
      <c r="A54" s="594"/>
      <c r="B54" s="397" t="s">
        <v>464</v>
      </c>
      <c r="C54" s="379" t="s">
        <v>620</v>
      </c>
      <c r="D54" s="594"/>
      <c r="E54" s="594"/>
      <c r="F54" s="594"/>
      <c r="G54" s="594"/>
      <c r="H54" s="594"/>
    </row>
    <row r="55" spans="1:8" s="402" customFormat="1" ht="74.5" customHeight="1">
      <c r="A55" s="594"/>
      <c r="B55" s="397" t="s">
        <v>466</v>
      </c>
      <c r="C55" s="632" t="s">
        <v>672</v>
      </c>
      <c r="D55" s="594"/>
      <c r="E55" s="594"/>
      <c r="F55" s="594"/>
      <c r="G55" s="594"/>
      <c r="H55" s="594"/>
    </row>
    <row r="56" spans="1:8" s="65" customFormat="1">
      <c r="A56" s="1015" t="s">
        <v>631</v>
      </c>
      <c r="B56" s="1015"/>
      <c r="C56" s="1015"/>
      <c r="D56" s="1012"/>
      <c r="E56" s="1012"/>
      <c r="F56" s="1012"/>
      <c r="G56" s="1012"/>
      <c r="H56" s="1012"/>
    </row>
    <row r="57" spans="1:8" s="65" customFormat="1">
      <c r="A57" s="403"/>
      <c r="B57" s="397" t="s">
        <v>459</v>
      </c>
      <c r="C57" s="733" t="s">
        <v>709</v>
      </c>
      <c r="D57" s="152"/>
      <c r="E57" s="152"/>
      <c r="F57" s="152"/>
      <c r="G57" s="152"/>
      <c r="H57" s="152"/>
    </row>
    <row r="58" spans="1:8">
      <c r="A58" s="102"/>
      <c r="B58" s="397"/>
      <c r="C58" s="414" t="s">
        <v>707</v>
      </c>
      <c r="D58" s="101"/>
      <c r="E58" s="101"/>
      <c r="F58" s="101"/>
      <c r="G58" s="101"/>
      <c r="H58" s="101"/>
    </row>
    <row r="59" spans="1:8">
      <c r="A59" s="102"/>
      <c r="B59" s="397"/>
      <c r="C59" s="414" t="s">
        <v>708</v>
      </c>
      <c r="D59" s="101"/>
      <c r="E59" s="101"/>
      <c r="F59" s="101"/>
      <c r="G59" s="101"/>
      <c r="H59" s="101"/>
    </row>
    <row r="60" spans="1:8" s="65" customFormat="1" ht="16.25" customHeight="1">
      <c r="A60" s="1013" t="s">
        <v>632</v>
      </c>
      <c r="B60" s="1013"/>
      <c r="C60" s="1013"/>
      <c r="D60" s="1012"/>
      <c r="E60" s="1012"/>
      <c r="F60" s="1012"/>
      <c r="G60" s="1012"/>
      <c r="H60" s="1012"/>
    </row>
    <row r="61" spans="1:8" s="65" customFormat="1" ht="30.5" customHeight="1">
      <c r="A61" s="403"/>
      <c r="B61" s="397" t="s">
        <v>459</v>
      </c>
      <c r="C61" s="415" t="s">
        <v>475</v>
      </c>
      <c r="D61" s="152"/>
      <c r="E61" s="152"/>
      <c r="F61" s="152"/>
      <c r="G61" s="152"/>
      <c r="H61" s="152"/>
    </row>
    <row r="62" spans="1:8" s="65" customFormat="1" ht="28.5">
      <c r="A62" s="403"/>
      <c r="B62" s="397" t="s">
        <v>460</v>
      </c>
      <c r="C62" s="415" t="s">
        <v>633</v>
      </c>
      <c r="D62" s="152"/>
      <c r="E62" s="152"/>
      <c r="F62" s="152"/>
      <c r="G62" s="152"/>
      <c r="H62" s="152"/>
    </row>
    <row r="63" spans="1:8" ht="29">
      <c r="A63" s="102"/>
      <c r="B63" s="397" t="s">
        <v>461</v>
      </c>
      <c r="C63" s="101" t="s">
        <v>751</v>
      </c>
      <c r="D63" s="101"/>
      <c r="E63" s="101"/>
      <c r="F63" s="101"/>
      <c r="G63" s="101"/>
      <c r="H63" s="101"/>
    </row>
    <row r="64" spans="1:8" ht="29">
      <c r="A64" s="102"/>
      <c r="B64" s="397" t="s">
        <v>464</v>
      </c>
      <c r="C64" s="734" t="s">
        <v>750</v>
      </c>
      <c r="D64" s="101"/>
      <c r="E64" s="101"/>
      <c r="F64" s="101"/>
      <c r="G64" s="101"/>
      <c r="H64" s="101"/>
    </row>
    <row r="65" spans="1:8" ht="43">
      <c r="A65" s="102"/>
      <c r="B65" s="397" t="s">
        <v>462</v>
      </c>
      <c r="C65" s="734" t="s">
        <v>931</v>
      </c>
      <c r="D65" s="101"/>
      <c r="E65" s="101"/>
      <c r="F65" s="101"/>
      <c r="G65" s="101"/>
      <c r="H65" s="101"/>
    </row>
    <row r="66" spans="1:8" ht="29">
      <c r="A66" s="102"/>
      <c r="B66" s="397" t="s">
        <v>464</v>
      </c>
      <c r="C66" s="404" t="s">
        <v>521</v>
      </c>
      <c r="D66" s="101"/>
      <c r="E66" s="101"/>
      <c r="F66" s="101"/>
      <c r="G66" s="101"/>
      <c r="H66" s="101"/>
    </row>
    <row r="67" spans="1:8" ht="57">
      <c r="A67" s="102"/>
      <c r="B67" s="397" t="s">
        <v>466</v>
      </c>
      <c r="C67" s="734" t="s">
        <v>634</v>
      </c>
      <c r="D67" s="101"/>
      <c r="E67" s="101"/>
      <c r="F67" s="101"/>
      <c r="G67" s="101"/>
      <c r="H67" s="101"/>
    </row>
    <row r="68" spans="1:8" ht="65.75" customHeight="1">
      <c r="A68" s="1020"/>
      <c r="B68" s="1021"/>
      <c r="C68" s="1021"/>
      <c r="D68" s="1021"/>
      <c r="E68" s="1021"/>
      <c r="F68" s="1021"/>
      <c r="G68" s="1021"/>
      <c r="H68" s="1021"/>
    </row>
    <row r="69" spans="1:8" ht="65.75" customHeight="1">
      <c r="A69" s="1017"/>
      <c r="B69" s="1018"/>
      <c r="C69" s="1018"/>
      <c r="D69" s="1018"/>
      <c r="E69" s="1018"/>
      <c r="F69" s="1018"/>
      <c r="G69" s="1018"/>
      <c r="H69" s="1018"/>
    </row>
    <row r="70" spans="1:8" ht="65.75" customHeight="1">
      <c r="A70" s="102"/>
      <c r="B70" s="379"/>
      <c r="C70" s="101"/>
      <c r="D70" s="101"/>
      <c r="E70" s="101"/>
      <c r="F70" s="101"/>
      <c r="G70" s="101"/>
      <c r="H70" s="101"/>
    </row>
    <row r="71" spans="1:8" ht="65.75" customHeight="1">
      <c r="A71" s="1017"/>
      <c r="B71" s="1018"/>
      <c r="C71" s="1018"/>
      <c r="D71" s="1018"/>
      <c r="E71" s="1018"/>
      <c r="F71" s="1018"/>
      <c r="G71" s="1018"/>
      <c r="H71" s="1018"/>
    </row>
    <row r="72" spans="1:8" ht="65.75" customHeight="1">
      <c r="A72" s="1017"/>
      <c r="B72" s="1018"/>
      <c r="C72" s="1018"/>
      <c r="D72" s="1018"/>
      <c r="E72" s="1018"/>
      <c r="F72" s="1018"/>
      <c r="G72" s="1018"/>
      <c r="H72" s="1018"/>
    </row>
    <row r="73" spans="1:8" ht="65.75" customHeight="1">
      <c r="A73" s="102"/>
      <c r="B73" s="379"/>
      <c r="C73" s="101"/>
      <c r="D73" s="101"/>
      <c r="E73" s="101"/>
      <c r="F73" s="101"/>
      <c r="G73" s="101"/>
      <c r="H73" s="101"/>
    </row>
    <row r="74" spans="1:8" ht="65.75" customHeight="1">
      <c r="A74" s="1017"/>
      <c r="B74" s="1018"/>
      <c r="C74" s="1018"/>
      <c r="D74" s="1018"/>
      <c r="E74" s="1018"/>
      <c r="F74" s="1018"/>
      <c r="G74" s="1018"/>
      <c r="H74" s="1018"/>
    </row>
    <row r="75" spans="1:8" ht="65.75" customHeight="1">
      <c r="A75" s="102"/>
      <c r="B75" s="379"/>
      <c r="C75" s="101"/>
      <c r="D75" s="101"/>
      <c r="E75" s="101"/>
      <c r="F75" s="101"/>
      <c r="G75" s="101"/>
      <c r="H75" s="101"/>
    </row>
    <row r="76" spans="1:8" ht="65.75" customHeight="1">
      <c r="A76" s="1017"/>
      <c r="B76" s="1018"/>
      <c r="C76" s="1018"/>
      <c r="D76" s="1018"/>
      <c r="E76" s="1018"/>
      <c r="F76" s="1018"/>
      <c r="G76" s="1018"/>
      <c r="H76" s="1018"/>
    </row>
    <row r="77" spans="1:8" ht="65.75" customHeight="1">
      <c r="A77" s="102"/>
      <c r="B77" s="379"/>
      <c r="C77" s="101"/>
      <c r="D77" s="101"/>
      <c r="E77" s="101"/>
      <c r="F77" s="101"/>
      <c r="G77" s="101"/>
      <c r="H77" s="101"/>
    </row>
    <row r="78" spans="1:8" ht="65.75" customHeight="1">
      <c r="A78" s="1017"/>
      <c r="B78" s="1018"/>
      <c r="C78" s="1018"/>
      <c r="D78" s="1018"/>
      <c r="E78" s="1018"/>
      <c r="F78" s="1018"/>
      <c r="G78" s="1018"/>
      <c r="H78" s="1018"/>
    </row>
    <row r="79" spans="1:8" ht="65.75" customHeight="1">
      <c r="A79" s="102"/>
      <c r="B79" s="379"/>
      <c r="C79" s="101"/>
      <c r="D79" s="101"/>
      <c r="E79" s="101"/>
      <c r="F79" s="101"/>
      <c r="G79" s="101"/>
      <c r="H79" s="101"/>
    </row>
    <row r="80" spans="1:8" ht="65.75" customHeight="1">
      <c r="A80" s="1017"/>
      <c r="B80" s="1018"/>
      <c r="C80" s="1018"/>
      <c r="D80" s="1018"/>
      <c r="E80" s="1018"/>
      <c r="F80" s="1018"/>
      <c r="G80" s="1018"/>
      <c r="H80" s="1018"/>
    </row>
    <row r="81" spans="1:8" ht="65.75" customHeight="1">
      <c r="A81" s="102"/>
      <c r="B81" s="379"/>
      <c r="C81" s="101"/>
      <c r="D81" s="101"/>
      <c r="E81" s="101"/>
      <c r="F81" s="101"/>
      <c r="G81" s="101"/>
      <c r="H81" s="101"/>
    </row>
    <row r="82" spans="1:8" ht="65.75" customHeight="1">
      <c r="A82" s="1016"/>
      <c r="B82" s="1016"/>
      <c r="C82" s="1016"/>
      <c r="D82" s="1016"/>
      <c r="E82" s="1016"/>
      <c r="F82" s="1016"/>
      <c r="G82" s="1016"/>
      <c r="H82" s="1016"/>
    </row>
    <row r="83" spans="1:8" ht="65.75" customHeight="1">
      <c r="A83" s="395"/>
      <c r="B83" s="399"/>
      <c r="C83" s="396"/>
      <c r="D83" s="396"/>
      <c r="E83" s="396"/>
      <c r="F83" s="396"/>
      <c r="G83" s="396"/>
      <c r="H83" s="396"/>
    </row>
    <row r="84" spans="1:8" ht="65.75" customHeight="1">
      <c r="A84" s="395"/>
      <c r="B84" s="399"/>
      <c r="C84" s="396"/>
      <c r="D84" s="396"/>
      <c r="E84" s="396"/>
      <c r="F84" s="396"/>
      <c r="G84" s="396"/>
      <c r="H84" s="396"/>
    </row>
    <row r="85" spans="1:8" ht="65.75" customHeight="1">
      <c r="A85" s="395"/>
      <c r="B85" s="399"/>
      <c r="C85" s="396"/>
      <c r="D85" s="396"/>
      <c r="E85" s="396"/>
      <c r="F85" s="396"/>
      <c r="G85" s="396"/>
      <c r="H85" s="396"/>
    </row>
    <row r="86" spans="1:8" ht="65.75" customHeight="1">
      <c r="A86" s="395"/>
      <c r="B86" s="399"/>
      <c r="C86" s="396"/>
      <c r="D86" s="396"/>
      <c r="E86" s="396"/>
      <c r="F86" s="396"/>
      <c r="G86" s="396"/>
      <c r="H86" s="396"/>
    </row>
    <row r="87" spans="1:8" ht="65.75" customHeight="1">
      <c r="A87" s="20"/>
      <c r="B87" s="400"/>
    </row>
    <row r="88" spans="1:8" ht="65.75" customHeight="1">
      <c r="A88" s="20"/>
    </row>
    <row r="89" spans="1:8" ht="65.75" customHeight="1">
      <c r="A89" s="20"/>
    </row>
    <row r="90" spans="1:8" ht="65.75" customHeight="1">
      <c r="A90" s="20"/>
    </row>
    <row r="91" spans="1:8" ht="65.75" customHeight="1">
      <c r="A91" s="20"/>
    </row>
    <row r="92" spans="1:8" ht="65.75" customHeight="1">
      <c r="A92" s="20"/>
    </row>
    <row r="93" spans="1:8" ht="65.75" customHeight="1">
      <c r="A93" s="20"/>
    </row>
    <row r="94" spans="1:8" ht="65.75" customHeight="1">
      <c r="A94" s="20"/>
    </row>
    <row r="95" spans="1:8" s="1" customFormat="1" ht="65.75" customHeight="1">
      <c r="A95" s="30"/>
      <c r="B95" s="401"/>
    </row>
    <row r="96" spans="1:8" ht="65.75" customHeight="1">
      <c r="A96" s="20"/>
    </row>
    <row r="97" spans="1:1" ht="65.75" customHeight="1">
      <c r="A97" s="20"/>
    </row>
    <row r="98" spans="1:1" ht="65.75" customHeight="1"/>
    <row r="99" spans="1:1" ht="65.75" customHeight="1"/>
    <row r="100" spans="1:1" ht="65.75" customHeight="1"/>
    <row r="101" spans="1:1" ht="65.75" customHeight="1"/>
    <row r="102" spans="1:1" ht="65.75" customHeight="1"/>
    <row r="103" spans="1:1" ht="65.75" customHeight="1"/>
    <row r="104" spans="1:1" ht="65.75" customHeight="1"/>
    <row r="105" spans="1:1" ht="65.75" customHeight="1">
      <c r="A105" s="20"/>
    </row>
    <row r="106" spans="1:1" ht="65.75" customHeight="1">
      <c r="A106" s="20"/>
    </row>
    <row r="107" spans="1:1" ht="65.75" customHeight="1">
      <c r="A107" s="20"/>
    </row>
    <row r="108" spans="1:1" ht="65.75" customHeight="1">
      <c r="A108" s="20"/>
    </row>
    <row r="109" spans="1:1" ht="65.75" customHeight="1">
      <c r="A109" s="20"/>
    </row>
    <row r="110" spans="1:1" ht="65.75" customHeight="1"/>
    <row r="111" spans="1:1" ht="65.75" customHeight="1"/>
    <row r="112" spans="1:1" ht="65.75" customHeight="1"/>
    <row r="113" spans="1:2" ht="65.75" customHeight="1"/>
    <row r="114" spans="1:2" ht="65.75" customHeight="1">
      <c r="A114" s="20"/>
    </row>
    <row r="115" spans="1:2" ht="65.75" customHeight="1"/>
    <row r="116" spans="1:2" ht="65.75" customHeight="1"/>
    <row r="117" spans="1:2" ht="65.75" customHeight="1"/>
    <row r="118" spans="1:2" ht="65.75" customHeight="1">
      <c r="A118" s="20"/>
    </row>
    <row r="119" spans="1:2" ht="65.75" customHeight="1"/>
    <row r="120" spans="1:2" ht="65.75" customHeight="1">
      <c r="B120" s="402"/>
    </row>
    <row r="121" spans="1:2" ht="65.75" customHeight="1"/>
    <row r="122" spans="1:2" ht="65.75" customHeight="1"/>
    <row r="123" spans="1:2" ht="65.75" customHeight="1"/>
    <row r="124" spans="1:2" ht="65.75" customHeight="1"/>
    <row r="125" spans="1:2" ht="65.75" customHeight="1"/>
    <row r="126" spans="1:2" ht="65.75" customHeight="1">
      <c r="A126" s="20"/>
    </row>
    <row r="127" spans="1:2" ht="65.75" customHeight="1">
      <c r="A127" s="20"/>
    </row>
    <row r="128" spans="1:2" ht="65.75" customHeight="1">
      <c r="A128" s="20"/>
    </row>
    <row r="129" spans="1:1" ht="65.75" customHeight="1">
      <c r="A129" s="20"/>
    </row>
    <row r="130" spans="1:1" ht="65.75" customHeight="1">
      <c r="A130" s="20"/>
    </row>
    <row r="131" spans="1:1" ht="65.75" customHeight="1">
      <c r="A131" s="20"/>
    </row>
    <row r="132" spans="1:1" ht="65.75" customHeight="1">
      <c r="A132" s="20"/>
    </row>
    <row r="133" spans="1:1" ht="65.75" customHeight="1">
      <c r="A133" s="20"/>
    </row>
    <row r="134" spans="1:1" ht="65.75" customHeight="1">
      <c r="A134" s="20"/>
    </row>
    <row r="135" spans="1:1" ht="65.75" customHeight="1">
      <c r="A135" s="20"/>
    </row>
    <row r="136" spans="1:1" ht="65.75" customHeight="1">
      <c r="A136" s="20"/>
    </row>
    <row r="137" spans="1:1" ht="65.75" customHeight="1">
      <c r="A137" s="20"/>
    </row>
    <row r="138" spans="1:1" ht="65.75" customHeight="1">
      <c r="A138" s="20"/>
    </row>
    <row r="139" spans="1:1" ht="65.75" customHeight="1">
      <c r="A139" s="20"/>
    </row>
    <row r="140" spans="1:1" ht="65.75" customHeight="1">
      <c r="A140" s="20"/>
    </row>
    <row r="141" spans="1:1" ht="65.75" customHeight="1">
      <c r="A141" s="20"/>
    </row>
    <row r="142" spans="1:1" ht="65.75" customHeight="1">
      <c r="A142" s="20"/>
    </row>
    <row r="143" spans="1:1" ht="65.75" customHeight="1">
      <c r="A143" s="20"/>
    </row>
    <row r="144" spans="1:1" ht="65.75" customHeight="1">
      <c r="A144" s="20"/>
    </row>
    <row r="145" spans="1:1" ht="65.75" customHeight="1">
      <c r="A145" s="20"/>
    </row>
    <row r="146" spans="1:1" ht="65.75" customHeight="1">
      <c r="A146" s="20"/>
    </row>
    <row r="147" spans="1:1" ht="65.75" customHeight="1">
      <c r="A147" s="20"/>
    </row>
    <row r="148" spans="1:1" ht="65.75" customHeight="1">
      <c r="A148" s="20"/>
    </row>
    <row r="149" spans="1:1" ht="65.75" customHeight="1">
      <c r="A149" s="20"/>
    </row>
    <row r="150" spans="1:1" ht="65.75" customHeight="1">
      <c r="A150" s="20"/>
    </row>
    <row r="151" spans="1:1" ht="65.75" customHeight="1">
      <c r="A151" s="20"/>
    </row>
    <row r="152" spans="1:1" ht="65.75" customHeight="1">
      <c r="A152" s="20"/>
    </row>
    <row r="153" spans="1:1" ht="65.75" customHeight="1">
      <c r="A153" s="20"/>
    </row>
    <row r="154" spans="1:1" ht="65.75" customHeight="1">
      <c r="A154" s="20"/>
    </row>
    <row r="155" spans="1:1" ht="65.75" customHeight="1">
      <c r="A155" s="20"/>
    </row>
    <row r="156" spans="1:1" ht="65.75" customHeight="1">
      <c r="A156" s="20"/>
    </row>
    <row r="157" spans="1:1" ht="65.75" customHeight="1">
      <c r="A157" s="20"/>
    </row>
    <row r="158" spans="1:1" ht="65.75" customHeight="1">
      <c r="A158" s="20"/>
    </row>
    <row r="159" spans="1:1" ht="65.75" customHeight="1">
      <c r="A159" s="20"/>
    </row>
    <row r="160" spans="1:1" ht="65.75" customHeight="1">
      <c r="A160" s="20"/>
    </row>
    <row r="161" spans="1:1" ht="65.75" customHeight="1">
      <c r="A161" s="20"/>
    </row>
    <row r="162" spans="1:1" ht="65.75" customHeight="1">
      <c r="A162" s="20"/>
    </row>
    <row r="163" spans="1:1" ht="65.75" customHeight="1">
      <c r="A163" s="20"/>
    </row>
    <row r="164" spans="1:1" ht="65.75" customHeight="1">
      <c r="A164" s="20"/>
    </row>
    <row r="165" spans="1:1" ht="65.75" customHeight="1">
      <c r="A165" s="20"/>
    </row>
    <row r="166" spans="1:1" ht="65.75" customHeight="1">
      <c r="A166" s="20"/>
    </row>
    <row r="167" spans="1:1" ht="65.75" customHeight="1">
      <c r="A167" s="20"/>
    </row>
    <row r="168" spans="1:1" ht="65.75" customHeight="1">
      <c r="A168" s="20"/>
    </row>
    <row r="169" spans="1:1" ht="65.75" customHeight="1">
      <c r="A169" s="20"/>
    </row>
    <row r="170" spans="1:1" ht="65.75" customHeight="1">
      <c r="A170" s="20"/>
    </row>
    <row r="171" spans="1:1" ht="65.75" customHeight="1">
      <c r="A171" s="20"/>
    </row>
    <row r="172" spans="1:1" ht="65.75" customHeight="1">
      <c r="A172" s="20"/>
    </row>
    <row r="173" spans="1:1" ht="65.75" customHeight="1">
      <c r="A173" s="20"/>
    </row>
    <row r="174" spans="1:1" ht="65.75" customHeight="1">
      <c r="A174" s="20"/>
    </row>
    <row r="175" spans="1:1" ht="65.75" customHeight="1">
      <c r="A175" s="20"/>
    </row>
    <row r="176" spans="1:1" ht="65.75" customHeight="1">
      <c r="A176" s="20"/>
    </row>
    <row r="177" spans="1:1" ht="65.75" customHeight="1">
      <c r="A177" s="20"/>
    </row>
    <row r="178" spans="1:1" ht="65.75" customHeight="1">
      <c r="A178" s="20"/>
    </row>
    <row r="179" spans="1:1">
      <c r="A179" s="20"/>
    </row>
    <row r="180" spans="1:1">
      <c r="A180" s="20"/>
    </row>
    <row r="181" spans="1:1">
      <c r="A181" s="20"/>
    </row>
    <row r="182" spans="1:1">
      <c r="A182" s="20"/>
    </row>
    <row r="183" spans="1:1">
      <c r="A183" s="20"/>
    </row>
    <row r="184" spans="1:1">
      <c r="A184" s="20"/>
    </row>
    <row r="185" spans="1:1">
      <c r="A185" s="20"/>
    </row>
    <row r="186" spans="1:1">
      <c r="A186" s="20"/>
    </row>
    <row r="187" spans="1:1">
      <c r="A187" s="20"/>
    </row>
    <row r="188" spans="1:1">
      <c r="A188" s="20"/>
    </row>
    <row r="189" spans="1:1">
      <c r="A189" s="20"/>
    </row>
    <row r="190" spans="1:1">
      <c r="A190" s="20"/>
    </row>
    <row r="191" spans="1:1">
      <c r="A191" s="20"/>
    </row>
    <row r="192" spans="1:1">
      <c r="A192" s="20"/>
    </row>
    <row r="193" spans="1:1">
      <c r="A193" s="20"/>
    </row>
    <row r="194" spans="1:1">
      <c r="A194" s="20"/>
    </row>
    <row r="195" spans="1:1">
      <c r="A195" s="20"/>
    </row>
    <row r="196" spans="1:1">
      <c r="A196" s="20"/>
    </row>
    <row r="197" spans="1:1">
      <c r="A197" s="20"/>
    </row>
    <row r="198" spans="1:1">
      <c r="A198" s="20"/>
    </row>
    <row r="199" spans="1:1">
      <c r="A199" s="20"/>
    </row>
    <row r="200" spans="1:1">
      <c r="A200" s="20"/>
    </row>
    <row r="201" spans="1:1">
      <c r="A201" s="20"/>
    </row>
    <row r="202" spans="1:1">
      <c r="A202" s="20"/>
    </row>
    <row r="203" spans="1:1">
      <c r="A203" s="20"/>
    </row>
    <row r="204" spans="1:1">
      <c r="A204" s="20"/>
    </row>
    <row r="205" spans="1:1">
      <c r="A205" s="20"/>
    </row>
    <row r="206" spans="1:1">
      <c r="A206" s="20"/>
    </row>
  </sheetData>
  <sheetProtection algorithmName="SHA-512" hashValue="BHH4SKntcPnj6IRiuAh/jnGBVpBEUfQSUPWt7osHqPvhq893uajzH9Zp5ZMC8wHNvn2bK6zzstBXJ/raJpOkcQ==" saltValue="jg+EwXyGydlJ6pNN4CcGRg==" spinCount="100000" sheet="1" objects="1" scenarios="1"/>
  <mergeCells count="34">
    <mergeCell ref="A71:H71"/>
    <mergeCell ref="A1:C1"/>
    <mergeCell ref="A3:C3"/>
    <mergeCell ref="A18:C18"/>
    <mergeCell ref="A23:C23"/>
    <mergeCell ref="D23:F23"/>
    <mergeCell ref="G49:H49"/>
    <mergeCell ref="G56:H56"/>
    <mergeCell ref="A68:H68"/>
    <mergeCell ref="A69:H69"/>
    <mergeCell ref="A56:C56"/>
    <mergeCell ref="G23:H23"/>
    <mergeCell ref="A26:C26"/>
    <mergeCell ref="D26:F26"/>
    <mergeCell ref="G26:H26"/>
    <mergeCell ref="A38:C38"/>
    <mergeCell ref="A82:H82"/>
    <mergeCell ref="A78:H78"/>
    <mergeCell ref="A80:H80"/>
    <mergeCell ref="A72:H72"/>
    <mergeCell ref="A74:H74"/>
    <mergeCell ref="A76:H76"/>
    <mergeCell ref="A36:C36"/>
    <mergeCell ref="G46:H46"/>
    <mergeCell ref="A60:C60"/>
    <mergeCell ref="D60:F60"/>
    <mergeCell ref="G60:H60"/>
    <mergeCell ref="A49:C49"/>
    <mergeCell ref="D49:F49"/>
    <mergeCell ref="D38:F38"/>
    <mergeCell ref="G38:H38"/>
    <mergeCell ref="D56:F56"/>
    <mergeCell ref="A46:C46"/>
    <mergeCell ref="D46:F46"/>
  </mergeCells>
  <phoneticPr fontId="0" type="noConversion"/>
  <printOptions horizontalCentered="1"/>
  <pageMargins left="0.5" right="0.5" top="0.5" bottom="1" header="0.5" footer="0.5"/>
  <pageSetup scale="68" fitToHeight="2" orientation="portrait" r:id="rId1"/>
  <headerFooter alignWithMargins="0">
    <oddFooter>&amp;L&amp;F
&amp;A&amp;R&amp;P
&amp;D</oddFooter>
  </headerFooter>
  <rowBreaks count="1" manualBreakCount="1">
    <brk id="4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E250"/>
  <sheetViews>
    <sheetView zoomScale="90" zoomScaleNormal="90" zoomScaleSheetLayoutView="100" workbookViewId="0">
      <selection activeCell="B2" sqref="B2:J2"/>
    </sheetView>
  </sheetViews>
  <sheetFormatPr defaultRowHeight="15.5"/>
  <cols>
    <col min="1" max="1" width="2" style="42" customWidth="1"/>
    <col min="3" max="3" width="10.23046875" customWidth="1"/>
    <col min="4" max="4" width="17.23046875" customWidth="1"/>
    <col min="5" max="6" width="8.4609375" customWidth="1"/>
    <col min="7" max="7" width="29" customWidth="1"/>
    <col min="8" max="8" width="10.23046875" style="42" bestFit="1" customWidth="1"/>
    <col min="9" max="9" width="9.23046875" style="2" customWidth="1"/>
    <col min="10" max="10" width="42.69140625" style="42" customWidth="1"/>
    <col min="11" max="11" width="3" style="42" customWidth="1"/>
    <col min="12" max="12" width="12.23046875" style="42" customWidth="1"/>
    <col min="13" max="31" width="8.84375" style="42" customWidth="1"/>
  </cols>
  <sheetData>
    <row r="1" spans="1:31" s="42" customFormat="1" ht="20">
      <c r="B1" s="1022">
        <f>Project</f>
        <v>0</v>
      </c>
      <c r="C1" s="1022"/>
      <c r="D1" s="1022"/>
      <c r="E1" s="1022"/>
      <c r="F1" s="1022"/>
      <c r="G1" s="1022"/>
      <c r="H1" s="1022"/>
      <c r="I1" s="1022"/>
      <c r="J1" s="1022"/>
    </row>
    <row r="2" spans="1:31" s="42" customFormat="1" ht="23">
      <c r="B2" s="1023" t="s">
        <v>726</v>
      </c>
      <c r="C2" s="1023"/>
      <c r="D2" s="1023"/>
      <c r="E2" s="1023"/>
      <c r="F2" s="1023"/>
      <c r="G2" s="1023"/>
      <c r="H2" s="1023"/>
      <c r="I2" s="1023"/>
      <c r="J2" s="1023"/>
    </row>
    <row r="3" spans="1:31" s="46" customFormat="1" ht="16" customHeight="1">
      <c r="C3" s="135"/>
      <c r="D3" s="135"/>
      <c r="E3" s="1030" t="s">
        <v>286</v>
      </c>
      <c r="F3" s="1030"/>
      <c r="H3" s="1024" t="s">
        <v>331</v>
      </c>
      <c r="I3" s="1024" t="s">
        <v>257</v>
      </c>
    </row>
    <row r="4" spans="1:31" s="91" customFormat="1" ht="14.5">
      <c r="B4" s="644" t="s">
        <v>328</v>
      </c>
      <c r="C4" s="542"/>
      <c r="D4" s="542"/>
      <c r="E4" s="134" t="s">
        <v>164</v>
      </c>
      <c r="F4" s="134" t="s">
        <v>245</v>
      </c>
      <c r="G4" s="134" t="s">
        <v>285</v>
      </c>
      <c r="H4" s="1025"/>
      <c r="I4" s="1025"/>
      <c r="J4" s="540" t="s">
        <v>457</v>
      </c>
    </row>
    <row r="5" spans="1:31" s="27" customFormat="1" ht="17.75" customHeight="1">
      <c r="A5" s="91"/>
      <c r="B5" s="1026" t="s">
        <v>326</v>
      </c>
      <c r="C5" s="1027"/>
      <c r="D5" s="1028"/>
      <c r="E5" s="825">
        <v>7.0000000000000007E-2</v>
      </c>
      <c r="F5" s="311"/>
      <c r="G5" s="1029" t="s">
        <v>324</v>
      </c>
      <c r="H5" s="543">
        <v>7.0000000000000007E-2</v>
      </c>
      <c r="I5" s="817" t="str">
        <f>IF(H5=E5,"Yes","No")</f>
        <v>Yes</v>
      </c>
      <c r="J5" s="735"/>
      <c r="K5" s="91"/>
      <c r="L5" s="91"/>
      <c r="M5" s="91"/>
      <c r="N5" s="91"/>
      <c r="O5" s="91"/>
      <c r="P5" s="91"/>
      <c r="Q5" s="91"/>
      <c r="R5" s="91"/>
      <c r="S5" s="91"/>
      <c r="T5" s="91"/>
      <c r="U5" s="91"/>
      <c r="V5" s="91"/>
      <c r="W5" s="91"/>
      <c r="X5" s="91"/>
      <c r="Y5" s="91"/>
      <c r="Z5" s="91"/>
      <c r="AA5" s="91"/>
      <c r="AB5" s="91"/>
      <c r="AC5" s="91"/>
      <c r="AD5" s="91"/>
      <c r="AE5" s="91"/>
    </row>
    <row r="6" spans="1:31" s="27" customFormat="1" ht="17.75" customHeight="1">
      <c r="A6" s="91"/>
      <c r="B6" s="1031" t="s">
        <v>327</v>
      </c>
      <c r="C6" s="1032"/>
      <c r="D6" s="1033"/>
      <c r="E6" s="825">
        <v>7.0000000000000007E-2</v>
      </c>
      <c r="F6" s="310"/>
      <c r="G6" s="1029"/>
      <c r="H6" s="543">
        <v>7.0000000000000007E-2</v>
      </c>
      <c r="I6" s="817" t="str">
        <f>IF(H6=E6,"Yes","No")</f>
        <v>Yes</v>
      </c>
      <c r="J6" s="735"/>
      <c r="K6" s="91"/>
      <c r="L6" s="91"/>
      <c r="M6" s="91"/>
      <c r="N6" s="91"/>
      <c r="O6" s="91"/>
      <c r="P6" s="91"/>
      <c r="Q6" s="91"/>
      <c r="R6" s="91"/>
      <c r="S6" s="91"/>
      <c r="T6" s="91"/>
      <c r="U6" s="91"/>
      <c r="V6" s="91"/>
      <c r="W6" s="91"/>
      <c r="X6" s="91"/>
      <c r="Y6" s="91"/>
      <c r="Z6" s="91"/>
      <c r="AA6" s="91"/>
      <c r="AB6" s="91"/>
      <c r="AC6" s="91"/>
      <c r="AD6" s="91"/>
      <c r="AE6" s="91"/>
    </row>
    <row r="7" spans="1:31" s="91" customFormat="1" ht="18.75" customHeight="1">
      <c r="B7" s="305" t="s">
        <v>329</v>
      </c>
      <c r="C7" s="92"/>
      <c r="D7" s="92"/>
      <c r="E7" s="363"/>
      <c r="F7" s="93"/>
      <c r="G7" s="329"/>
      <c r="H7" s="544"/>
      <c r="I7" s="304"/>
      <c r="J7" s="736"/>
    </row>
    <row r="8" spans="1:31" s="27" customFormat="1" ht="17.75" customHeight="1">
      <c r="A8" s="91"/>
      <c r="B8" s="1026" t="s">
        <v>468</v>
      </c>
      <c r="C8" s="1027"/>
      <c r="D8" s="1028"/>
      <c r="E8" s="825">
        <v>0.02</v>
      </c>
      <c r="F8" s="311"/>
      <c r="G8" s="1034" t="s">
        <v>334</v>
      </c>
      <c r="H8" s="545">
        <v>0.02</v>
      </c>
      <c r="I8" s="817" t="str">
        <f>IF(H8=E8,"Yes","No")</f>
        <v>Yes</v>
      </c>
      <c r="J8" s="735"/>
      <c r="K8" s="91"/>
      <c r="L8" s="91"/>
      <c r="M8" s="91"/>
      <c r="N8" s="91"/>
      <c r="O8" s="91"/>
      <c r="P8" s="91"/>
      <c r="Q8" s="91"/>
      <c r="R8" s="91"/>
      <c r="S8" s="91"/>
      <c r="T8" s="91"/>
      <c r="U8" s="91"/>
      <c r="V8" s="91"/>
      <c r="W8" s="91"/>
      <c r="X8" s="91"/>
      <c r="Y8" s="91"/>
      <c r="Z8" s="91"/>
      <c r="AA8" s="91"/>
      <c r="AB8" s="91"/>
      <c r="AC8" s="91"/>
      <c r="AD8" s="91"/>
      <c r="AE8" s="91"/>
    </row>
    <row r="9" spans="1:31" s="27" customFormat="1" ht="17.75" customHeight="1">
      <c r="A9" s="91"/>
      <c r="B9" s="1031" t="s">
        <v>469</v>
      </c>
      <c r="C9" s="1032"/>
      <c r="D9" s="1033"/>
      <c r="E9" s="825">
        <v>0.02</v>
      </c>
      <c r="F9" s="310"/>
      <c r="G9" s="1035"/>
      <c r="H9" s="545">
        <v>0.02</v>
      </c>
      <c r="I9" s="817" t="str">
        <f>IF(H9=E9,"Yes","No")</f>
        <v>Yes</v>
      </c>
      <c r="J9" s="735"/>
      <c r="K9" s="91"/>
      <c r="L9" s="91"/>
      <c r="M9" s="91"/>
      <c r="N9" s="91"/>
      <c r="O9" s="91"/>
      <c r="P9" s="91"/>
      <c r="Q9" s="91"/>
      <c r="R9" s="91"/>
      <c r="S9" s="91"/>
      <c r="T9" s="91"/>
      <c r="U9" s="91"/>
      <c r="V9" s="91"/>
      <c r="W9" s="91"/>
      <c r="X9" s="91"/>
      <c r="Y9" s="91"/>
      <c r="Z9" s="91"/>
      <c r="AA9" s="91"/>
      <c r="AB9" s="91"/>
      <c r="AC9" s="91"/>
      <c r="AD9" s="91"/>
      <c r="AE9" s="91"/>
    </row>
    <row r="10" spans="1:31" s="91" customFormat="1" ht="18.75" customHeight="1">
      <c r="B10" s="305" t="s">
        <v>330</v>
      </c>
      <c r="C10" s="92"/>
      <c r="D10" s="92"/>
      <c r="E10" s="363"/>
      <c r="F10" s="93"/>
      <c r="G10" s="329"/>
      <c r="H10" s="546"/>
      <c r="I10" s="304"/>
      <c r="J10" s="737"/>
    </row>
    <row r="11" spans="1:31" s="27" customFormat="1" ht="17.75" customHeight="1">
      <c r="A11" s="91"/>
      <c r="B11" s="556" t="s">
        <v>30</v>
      </c>
      <c r="C11" s="549"/>
      <c r="D11" s="550"/>
      <c r="E11" s="827">
        <v>0.03</v>
      </c>
      <c r="F11" s="316"/>
      <c r="G11" s="1036" t="s">
        <v>325</v>
      </c>
      <c r="H11" s="547">
        <v>0.03</v>
      </c>
      <c r="I11" s="817" t="str">
        <f>IF(H11=E11,"Yes","No")</f>
        <v>Yes</v>
      </c>
      <c r="J11" s="735"/>
      <c r="K11" s="91"/>
      <c r="L11" s="91"/>
      <c r="M11" s="91"/>
      <c r="N11" s="91"/>
      <c r="O11" s="91"/>
      <c r="P11" s="91"/>
      <c r="Q11" s="91"/>
      <c r="R11" s="91"/>
      <c r="S11" s="91"/>
      <c r="T11" s="91"/>
      <c r="U11" s="91"/>
      <c r="V11" s="91"/>
      <c r="W11" s="91"/>
      <c r="X11" s="91"/>
      <c r="Y11" s="91"/>
      <c r="Z11" s="91"/>
      <c r="AA11" s="91"/>
      <c r="AB11" s="91"/>
      <c r="AC11" s="91"/>
      <c r="AD11" s="91"/>
      <c r="AE11" s="91"/>
    </row>
    <row r="12" spans="1:31" s="27" customFormat="1" ht="17.75" customHeight="1">
      <c r="A12" s="91"/>
      <c r="B12" s="557" t="s">
        <v>39</v>
      </c>
      <c r="C12" s="551"/>
      <c r="D12" s="552"/>
      <c r="E12" s="827">
        <v>0.03</v>
      </c>
      <c r="F12" s="315"/>
      <c r="G12" s="1037"/>
      <c r="H12" s="547">
        <v>0.03</v>
      </c>
      <c r="I12" s="817" t="str">
        <f>IF(H12=E12,"Yes","No")</f>
        <v>Yes</v>
      </c>
      <c r="J12" s="735"/>
      <c r="K12" s="91"/>
      <c r="L12" s="91"/>
      <c r="M12" s="91"/>
      <c r="N12" s="91"/>
      <c r="O12" s="91"/>
      <c r="P12" s="91"/>
      <c r="Q12" s="91"/>
      <c r="R12" s="91"/>
      <c r="S12" s="91"/>
      <c r="T12" s="91"/>
      <c r="U12" s="91"/>
      <c r="V12" s="91"/>
      <c r="W12" s="91"/>
      <c r="X12" s="91"/>
      <c r="Y12" s="91"/>
      <c r="Z12" s="91"/>
      <c r="AA12" s="91"/>
      <c r="AB12" s="91"/>
      <c r="AC12" s="91"/>
      <c r="AD12" s="91"/>
      <c r="AE12" s="91"/>
    </row>
    <row r="13" spans="1:31" s="27" customFormat="1" ht="17.75" customHeight="1">
      <c r="A13" s="91"/>
      <c r="B13" s="557" t="s">
        <v>45</v>
      </c>
      <c r="C13" s="551"/>
      <c r="D13" s="552"/>
      <c r="E13" s="827">
        <v>0.03</v>
      </c>
      <c r="F13" s="315"/>
      <c r="G13" s="1037"/>
      <c r="H13" s="547">
        <v>0.03</v>
      </c>
      <c r="I13" s="817" t="str">
        <f>IF(H13=E13,"Yes","No")</f>
        <v>Yes</v>
      </c>
      <c r="J13" s="735"/>
      <c r="K13" s="91"/>
      <c r="L13" s="91"/>
      <c r="M13" s="91"/>
      <c r="N13" s="91"/>
      <c r="O13" s="91"/>
      <c r="P13" s="91"/>
      <c r="Q13" s="91"/>
      <c r="R13" s="91"/>
      <c r="S13" s="91"/>
      <c r="T13" s="91"/>
      <c r="U13" s="91"/>
      <c r="V13" s="91"/>
      <c r="W13" s="91"/>
      <c r="X13" s="91"/>
      <c r="Y13" s="91"/>
      <c r="Z13" s="91"/>
      <c r="AA13" s="91"/>
      <c r="AB13" s="91"/>
      <c r="AC13" s="91"/>
      <c r="AD13" s="91"/>
      <c r="AE13" s="91"/>
    </row>
    <row r="14" spans="1:31" s="27" customFormat="1" ht="17.75" customHeight="1">
      <c r="A14" s="91"/>
      <c r="B14" s="558" t="s">
        <v>50</v>
      </c>
      <c r="C14" s="553"/>
      <c r="D14" s="554"/>
      <c r="E14" s="827">
        <v>0.03</v>
      </c>
      <c r="F14" s="314"/>
      <c r="G14" s="1038"/>
      <c r="H14" s="547">
        <v>0.03</v>
      </c>
      <c r="I14" s="817" t="str">
        <f>IF(H14=E14,"Yes","No")</f>
        <v>Yes</v>
      </c>
      <c r="J14" s="735"/>
      <c r="K14" s="91"/>
      <c r="L14" s="91"/>
      <c r="M14" s="91"/>
      <c r="N14" s="91"/>
      <c r="O14" s="91"/>
      <c r="P14" s="91"/>
      <c r="Q14" s="91"/>
      <c r="R14" s="91"/>
      <c r="S14" s="91"/>
      <c r="T14" s="91"/>
      <c r="U14" s="91"/>
      <c r="V14" s="91"/>
      <c r="W14" s="91"/>
      <c r="X14" s="91"/>
      <c r="Y14" s="91"/>
      <c r="Z14" s="91"/>
      <c r="AA14" s="91"/>
      <c r="AB14" s="91"/>
      <c r="AC14" s="91"/>
      <c r="AD14" s="91"/>
      <c r="AE14" s="91"/>
    </row>
    <row r="15" spans="1:31" s="91" customFormat="1" ht="18.75" customHeight="1">
      <c r="B15" s="305" t="s">
        <v>1</v>
      </c>
      <c r="C15" s="92"/>
      <c r="D15" s="92"/>
      <c r="E15" s="93"/>
      <c r="F15" s="93"/>
      <c r="G15" s="329"/>
      <c r="I15" s="246"/>
      <c r="J15" s="738"/>
    </row>
    <row r="16" spans="1:31" s="27" customFormat="1" ht="20.75" customHeight="1">
      <c r="A16" s="91"/>
      <c r="B16" s="1026" t="s">
        <v>659</v>
      </c>
      <c r="C16" s="1027"/>
      <c r="D16" s="1028"/>
      <c r="E16" s="1041">
        <v>400</v>
      </c>
      <c r="F16" s="311"/>
      <c r="G16" s="1034" t="s">
        <v>664</v>
      </c>
      <c r="H16" s="1058">
        <v>400</v>
      </c>
      <c r="I16" s="1056" t="str">
        <f>IF(H16&gt;=E16,"Yes","No")</f>
        <v>Yes</v>
      </c>
      <c r="J16" s="1049"/>
      <c r="K16" s="91"/>
      <c r="L16" s="91"/>
      <c r="M16" s="91"/>
      <c r="N16" s="91"/>
      <c r="O16" s="91"/>
      <c r="P16" s="91"/>
      <c r="Q16" s="91"/>
      <c r="R16" s="91"/>
      <c r="S16" s="91"/>
      <c r="T16" s="91"/>
      <c r="U16" s="91"/>
      <c r="V16" s="91"/>
      <c r="W16" s="91"/>
      <c r="X16" s="91"/>
      <c r="Y16" s="91"/>
      <c r="Z16" s="91"/>
      <c r="AA16" s="91"/>
      <c r="AB16" s="91"/>
      <c r="AC16" s="91"/>
      <c r="AD16" s="91"/>
      <c r="AE16" s="91"/>
    </row>
    <row r="17" spans="1:31" s="27" customFormat="1" ht="20.75" customHeight="1">
      <c r="A17" s="91"/>
      <c r="B17" s="1031"/>
      <c r="C17" s="1032"/>
      <c r="D17" s="1033"/>
      <c r="E17" s="1042"/>
      <c r="F17" s="312"/>
      <c r="G17" s="1035"/>
      <c r="H17" s="1059"/>
      <c r="I17" s="1057"/>
      <c r="J17" s="1050"/>
      <c r="K17" s="91"/>
      <c r="L17" s="91"/>
      <c r="M17" s="91"/>
      <c r="N17" s="91"/>
      <c r="O17" s="91"/>
      <c r="P17" s="91"/>
      <c r="Q17" s="91"/>
      <c r="R17" s="91"/>
      <c r="S17" s="91"/>
      <c r="T17" s="91"/>
      <c r="U17" s="91"/>
      <c r="V17" s="91"/>
      <c r="W17" s="91"/>
      <c r="X17" s="91"/>
      <c r="Y17" s="91"/>
      <c r="Z17" s="91"/>
      <c r="AA17" s="91"/>
      <c r="AB17" s="91"/>
      <c r="AC17" s="91"/>
      <c r="AD17" s="91"/>
      <c r="AE17" s="91"/>
    </row>
    <row r="18" spans="1:31" s="27" customFormat="1" ht="29.75" customHeight="1">
      <c r="A18" s="91"/>
      <c r="B18" s="1051" t="s">
        <v>723</v>
      </c>
      <c r="C18" s="1052"/>
      <c r="D18" s="1053"/>
      <c r="E18" s="635">
        <v>0.02</v>
      </c>
      <c r="F18" s="314"/>
      <c r="G18" s="642" t="s">
        <v>334</v>
      </c>
      <c r="H18" s="636">
        <v>0.02</v>
      </c>
      <c r="I18" s="629" t="str">
        <f>IF(H18=E18,"Yes","No")</f>
        <v>Yes</v>
      </c>
      <c r="J18" s="701"/>
      <c r="K18" s="91"/>
      <c r="L18" s="91"/>
      <c r="M18" s="91"/>
      <c r="N18" s="91"/>
      <c r="O18" s="91"/>
      <c r="P18" s="91"/>
      <c r="Q18" s="91"/>
      <c r="R18" s="91"/>
      <c r="S18" s="91"/>
      <c r="T18" s="91"/>
      <c r="U18" s="91"/>
      <c r="V18" s="91"/>
      <c r="W18" s="91"/>
      <c r="X18" s="91"/>
      <c r="Y18" s="91"/>
      <c r="Z18" s="91"/>
      <c r="AA18" s="91"/>
      <c r="AB18" s="91"/>
      <c r="AC18" s="91"/>
      <c r="AD18" s="91"/>
      <c r="AE18" s="91"/>
    </row>
    <row r="19" spans="1:31" s="91" customFormat="1" ht="18.75" customHeight="1">
      <c r="B19" s="305" t="s">
        <v>247</v>
      </c>
      <c r="C19" s="92"/>
      <c r="D19" s="92"/>
      <c r="E19" s="93"/>
      <c r="F19" s="93"/>
      <c r="G19" s="329"/>
      <c r="I19" s="246"/>
      <c r="J19" s="738"/>
    </row>
    <row r="20" spans="1:31" s="27" customFormat="1" ht="17.75" customHeight="1">
      <c r="A20" s="91"/>
      <c r="B20" s="1026" t="s">
        <v>34</v>
      </c>
      <c r="C20" s="1027"/>
      <c r="D20" s="1028"/>
      <c r="E20" s="316"/>
      <c r="F20" s="825">
        <v>8.5000000000000006E-2</v>
      </c>
      <c r="G20" s="364" t="s">
        <v>333</v>
      </c>
      <c r="H20" s="820">
        <f>IFERROR('6)Expenses'!G19,0.00000000000000001)</f>
        <v>0</v>
      </c>
      <c r="I20" s="817" t="str">
        <f>IFERROR(IF(H20&lt;=F20,"Yes","No"),"")</f>
        <v>Yes</v>
      </c>
      <c r="J20" s="735"/>
      <c r="K20" s="91"/>
      <c r="L20" s="91"/>
      <c r="M20" s="91"/>
      <c r="N20" s="91"/>
      <c r="O20" s="91"/>
      <c r="P20" s="91"/>
      <c r="Q20" s="91"/>
      <c r="R20" s="91"/>
      <c r="S20" s="91"/>
      <c r="T20" s="91"/>
      <c r="U20" s="91"/>
      <c r="V20" s="91"/>
      <c r="W20" s="91"/>
      <c r="X20" s="91"/>
      <c r="Y20" s="91"/>
      <c r="Z20" s="91"/>
      <c r="AA20" s="91"/>
      <c r="AB20" s="91"/>
      <c r="AC20" s="91"/>
      <c r="AD20" s="91"/>
      <c r="AE20" s="91"/>
    </row>
    <row r="21" spans="1:31" s="27" customFormat="1" ht="17.5" customHeight="1">
      <c r="A21" s="91"/>
      <c r="B21" s="1046" t="s">
        <v>250</v>
      </c>
      <c r="C21" s="1047"/>
      <c r="D21" s="1048"/>
      <c r="E21" s="824">
        <v>-1000</v>
      </c>
      <c r="F21" s="826">
        <v>1000</v>
      </c>
      <c r="G21" s="975" t="s">
        <v>932</v>
      </c>
      <c r="H21" s="821">
        <f>IFERROR('6)Expenses'!D52,"")</f>
        <v>0</v>
      </c>
      <c r="I21" s="818" t="str">
        <f>IFERROR(IF(AND(H21-1000&lt;='6)Expenses'!D63,H21+1000&gt;='6)Expenses'!D63),"Yes","No"),"No")</f>
        <v>Yes</v>
      </c>
      <c r="J21" s="735"/>
      <c r="K21" s="91"/>
      <c r="L21" s="91"/>
      <c r="M21" s="91"/>
      <c r="N21" s="91"/>
      <c r="O21" s="91"/>
      <c r="P21" s="91"/>
      <c r="Q21" s="91"/>
      <c r="R21" s="91"/>
      <c r="S21" s="91"/>
      <c r="T21" s="91"/>
      <c r="U21" s="91"/>
      <c r="V21" s="91"/>
      <c r="W21" s="91"/>
      <c r="X21" s="91"/>
      <c r="Y21" s="91"/>
      <c r="Z21" s="91"/>
      <c r="AA21" s="91"/>
      <c r="AB21" s="91"/>
      <c r="AC21" s="91"/>
      <c r="AD21" s="91"/>
      <c r="AE21" s="91"/>
    </row>
    <row r="22" spans="1:31" s="27" customFormat="1" ht="18" customHeight="1">
      <c r="A22" s="91"/>
      <c r="B22" s="1031" t="s">
        <v>251</v>
      </c>
      <c r="C22" s="1032"/>
      <c r="D22" s="1033"/>
      <c r="E22" s="361">
        <v>250</v>
      </c>
      <c r="F22" s="310"/>
      <c r="G22" s="365" t="s">
        <v>455</v>
      </c>
      <c r="H22" s="548">
        <f>IFERROR('6)Expenses'!D44,"")</f>
        <v>0</v>
      </c>
      <c r="I22" s="308" t="str">
        <f>IFERROR(IF('6)Expenses'!D44&gt;=250,"Yes","No"),"")</f>
        <v>No</v>
      </c>
      <c r="J22" s="735"/>
      <c r="K22" s="91"/>
      <c r="L22" s="91"/>
      <c r="M22" s="91"/>
      <c r="N22" s="91"/>
      <c r="O22" s="91"/>
      <c r="P22" s="91"/>
      <c r="Q22" s="91"/>
      <c r="R22" s="91"/>
      <c r="S22" s="91"/>
      <c r="T22" s="91"/>
      <c r="U22" s="91"/>
      <c r="V22" s="91"/>
      <c r="W22" s="91"/>
      <c r="X22" s="91"/>
      <c r="Y22" s="91"/>
      <c r="Z22" s="91"/>
      <c r="AA22" s="91"/>
      <c r="AB22" s="91"/>
      <c r="AC22" s="91"/>
      <c r="AD22" s="91"/>
      <c r="AE22" s="91"/>
    </row>
    <row r="23" spans="1:31" s="91" customFormat="1" ht="18.75" customHeight="1">
      <c r="B23" s="305" t="s">
        <v>248</v>
      </c>
      <c r="C23" s="303"/>
      <c r="D23" s="362"/>
      <c r="E23" s="363"/>
      <c r="F23" s="363"/>
      <c r="G23" s="330"/>
      <c r="H23" s="546"/>
      <c r="I23" s="304"/>
      <c r="J23" s="737"/>
    </row>
    <row r="24" spans="1:31" s="27" customFormat="1" ht="18" customHeight="1">
      <c r="A24" s="91"/>
      <c r="B24" s="1043" t="s">
        <v>16</v>
      </c>
      <c r="C24" s="1044"/>
      <c r="D24" s="1045"/>
      <c r="E24" s="466"/>
      <c r="F24" s="741">
        <v>0.1</v>
      </c>
      <c r="G24" s="700" t="s">
        <v>332</v>
      </c>
      <c r="H24" s="819" t="str">
        <f>'3)Sources &amp; Uses'!J99</f>
        <v>N/A</v>
      </c>
      <c r="I24" s="742" t="str">
        <f>IFERROR(IF(H24&lt;=F24,"Yes","No"),"")</f>
        <v>No</v>
      </c>
      <c r="J24" s="735"/>
      <c r="K24" s="91"/>
      <c r="L24" s="91"/>
      <c r="M24" s="91"/>
      <c r="N24" s="91"/>
      <c r="O24" s="91"/>
      <c r="P24" s="91"/>
      <c r="Q24" s="91"/>
      <c r="R24" s="91"/>
      <c r="S24" s="91"/>
      <c r="T24" s="91"/>
      <c r="U24" s="91"/>
      <c r="V24" s="91"/>
      <c r="W24" s="91"/>
      <c r="X24" s="91"/>
      <c r="Y24" s="91"/>
      <c r="Z24" s="91"/>
      <c r="AA24" s="91"/>
      <c r="AB24" s="91"/>
      <c r="AC24" s="91"/>
      <c r="AD24" s="91"/>
      <c r="AE24" s="91"/>
    </row>
    <row r="25" spans="1:31" s="27" customFormat="1" ht="18" customHeight="1">
      <c r="A25" s="91"/>
      <c r="B25" s="1043" t="s">
        <v>472</v>
      </c>
      <c r="C25" s="1044"/>
      <c r="D25" s="1045"/>
      <c r="E25" s="831">
        <f>'6)Expenses'!C52/2+'3)Sources &amp; Uses'!K22/2</f>
        <v>0</v>
      </c>
      <c r="F25" s="466"/>
      <c r="G25" s="832" t="s">
        <v>456</v>
      </c>
      <c r="H25" s="833">
        <f>'3)Sources &amp; Uses'!E140</f>
        <v>0</v>
      </c>
      <c r="I25" s="818" t="str">
        <f>IF('3)Sources &amp; Uses'!E140&gt;='1)UnderwritingCriteria'!E25,"Yes","No")</f>
        <v>Yes</v>
      </c>
      <c r="J25" s="735"/>
      <c r="K25" s="91"/>
      <c r="L25" s="91"/>
      <c r="M25" s="91"/>
      <c r="N25" s="91"/>
      <c r="O25" s="91"/>
      <c r="P25" s="91"/>
      <c r="Q25" s="91"/>
      <c r="R25" s="91"/>
      <c r="S25" s="91"/>
      <c r="T25" s="91"/>
      <c r="U25" s="91"/>
      <c r="V25" s="91"/>
      <c r="W25" s="91"/>
      <c r="X25" s="91"/>
      <c r="Y25" s="91"/>
      <c r="Z25" s="91"/>
      <c r="AA25" s="91"/>
      <c r="AB25" s="91"/>
      <c r="AC25" s="91"/>
      <c r="AD25" s="91"/>
      <c r="AE25" s="91"/>
    </row>
    <row r="26" spans="1:31" s="27" customFormat="1" ht="18" customHeight="1">
      <c r="A26" s="91"/>
      <c r="B26" s="1043" t="s">
        <v>10</v>
      </c>
      <c r="C26" s="1044"/>
      <c r="D26" s="1045"/>
      <c r="E26" s="466"/>
      <c r="F26" s="834">
        <v>0.06</v>
      </c>
      <c r="G26" s="832" t="s">
        <v>856</v>
      </c>
      <c r="H26" s="819" t="str">
        <f>'3)Sources &amp; Uses'!J85</f>
        <v>N/A</v>
      </c>
      <c r="I26" s="818" t="str">
        <f>IF('3)Sources &amp; Uses'!J85&lt;='1)UnderwritingCriteria'!F26,"Yes","No")</f>
        <v>No</v>
      </c>
      <c r="J26" s="735"/>
      <c r="K26" s="91"/>
      <c r="L26" s="91"/>
      <c r="M26" s="91"/>
      <c r="N26" s="91"/>
      <c r="O26" s="91"/>
      <c r="P26" s="91"/>
      <c r="Q26" s="91"/>
      <c r="R26" s="91"/>
      <c r="S26" s="91"/>
      <c r="T26" s="91"/>
      <c r="U26" s="91"/>
      <c r="V26" s="91"/>
      <c r="W26" s="91"/>
      <c r="X26" s="91"/>
      <c r="Y26" s="91"/>
      <c r="Z26" s="91"/>
      <c r="AA26" s="91"/>
      <c r="AB26" s="91"/>
      <c r="AC26" s="91"/>
      <c r="AD26" s="91"/>
      <c r="AE26" s="91"/>
    </row>
    <row r="27" spans="1:31" s="27" customFormat="1" ht="18" customHeight="1">
      <c r="A27" s="91"/>
      <c r="B27" s="1043" t="s">
        <v>9</v>
      </c>
      <c r="C27" s="1044"/>
      <c r="D27" s="1045"/>
      <c r="E27" s="466"/>
      <c r="F27" s="834">
        <v>0.02</v>
      </c>
      <c r="G27" s="832" t="s">
        <v>857</v>
      </c>
      <c r="H27" s="819" t="str">
        <f>'3)Sources &amp; Uses'!J86</f>
        <v>N/A</v>
      </c>
      <c r="I27" s="818" t="str">
        <f>IF('3)Sources &amp; Uses'!J86&lt;='1)UnderwritingCriteria'!F27,"Yes","No")</f>
        <v>No</v>
      </c>
      <c r="J27" s="735"/>
      <c r="K27" s="91"/>
      <c r="L27" s="91"/>
      <c r="M27" s="91"/>
      <c r="N27" s="91"/>
      <c r="O27" s="91"/>
      <c r="P27" s="91"/>
      <c r="Q27" s="91"/>
      <c r="R27" s="91"/>
      <c r="S27" s="91"/>
      <c r="T27" s="91"/>
      <c r="U27" s="91"/>
      <c r="V27" s="91"/>
      <c r="W27" s="91"/>
      <c r="X27" s="91"/>
      <c r="Y27" s="91"/>
      <c r="Z27" s="91"/>
      <c r="AA27" s="91"/>
      <c r="AB27" s="91"/>
      <c r="AC27" s="91"/>
      <c r="AD27" s="91"/>
      <c r="AE27" s="91"/>
    </row>
    <row r="28" spans="1:31" s="27" customFormat="1" ht="18" customHeight="1">
      <c r="A28" s="91"/>
      <c r="B28" s="1043" t="s">
        <v>11</v>
      </c>
      <c r="C28" s="1044"/>
      <c r="D28" s="1045"/>
      <c r="E28" s="466"/>
      <c r="F28" s="834">
        <v>0.06</v>
      </c>
      <c r="G28" s="832" t="s">
        <v>856</v>
      </c>
      <c r="H28" s="835" t="str">
        <f>'3)Sources &amp; Uses'!J87</f>
        <v>N/A</v>
      </c>
      <c r="I28" s="818" t="str">
        <f>IF('3)Sources &amp; Uses'!J87&lt;='1)UnderwritingCriteria'!F28,"Yes","No")</f>
        <v>No</v>
      </c>
      <c r="J28" s="740"/>
      <c r="K28" s="91"/>
      <c r="L28" s="91"/>
      <c r="M28" s="91"/>
      <c r="N28" s="91"/>
      <c r="O28" s="91"/>
      <c r="P28" s="91"/>
      <c r="Q28" s="91"/>
      <c r="R28" s="91"/>
      <c r="S28" s="91"/>
      <c r="T28" s="91"/>
      <c r="U28" s="91"/>
      <c r="V28" s="91"/>
      <c r="W28" s="91"/>
      <c r="X28" s="91"/>
      <c r="Y28" s="91"/>
      <c r="Z28" s="91"/>
      <c r="AA28" s="91"/>
      <c r="AB28" s="91"/>
      <c r="AC28" s="91"/>
      <c r="AD28" s="91"/>
      <c r="AE28" s="91"/>
    </row>
    <row r="29" spans="1:31" s="27" customFormat="1" ht="36" customHeight="1">
      <c r="A29" s="91"/>
      <c r="B29" s="1026" t="s">
        <v>654</v>
      </c>
      <c r="C29" s="1027"/>
      <c r="D29" s="624">
        <f>E48</f>
        <v>0</v>
      </c>
      <c r="E29" s="466"/>
      <c r="F29" s="722">
        <v>0.2</v>
      </c>
      <c r="G29" s="743" t="s">
        <v>728</v>
      </c>
      <c r="H29" s="830" t="e">
        <f>E49</f>
        <v>#DIV/0!</v>
      </c>
      <c r="I29" s="639" t="str">
        <f>IFERROR(IF(H29&lt;=F29,"Yes","No"),"")</f>
        <v/>
      </c>
      <c r="J29" s="735"/>
      <c r="K29" s="91"/>
      <c r="L29" s="91"/>
      <c r="M29" s="91"/>
      <c r="N29" s="91"/>
      <c r="O29" s="91"/>
      <c r="P29" s="91"/>
      <c r="Q29" s="91"/>
      <c r="R29" s="91"/>
      <c r="S29" s="91"/>
      <c r="T29" s="91"/>
      <c r="U29" s="91"/>
      <c r="V29" s="91"/>
      <c r="W29" s="91"/>
      <c r="X29" s="91"/>
      <c r="Y29" s="91"/>
      <c r="Z29" s="91"/>
      <c r="AA29" s="91"/>
      <c r="AB29" s="91"/>
      <c r="AC29" s="91"/>
      <c r="AD29" s="91"/>
      <c r="AE29" s="91"/>
    </row>
    <row r="30" spans="1:31" s="27" customFormat="1" ht="18.75" customHeight="1">
      <c r="A30" s="91"/>
      <c r="B30" s="1043" t="s">
        <v>259</v>
      </c>
      <c r="C30" s="1044"/>
      <c r="D30" s="1044"/>
      <c r="E30" s="314"/>
      <c r="F30" s="637">
        <v>150</v>
      </c>
      <c r="G30" s="638"/>
      <c r="H30" s="640" t="str">
        <f>IFERROR(IF('2)Summary'!I14="Yes",TDC/TotalSqFt,"N/A"),"")</f>
        <v>N/A</v>
      </c>
      <c r="I30" s="641" t="str">
        <f>IF(H30="N/A","N/A",IF(H30&lt;=F30,"Yes","No"))</f>
        <v>N/A</v>
      </c>
      <c r="J30" s="735"/>
      <c r="K30" s="91"/>
      <c r="L30" s="91"/>
      <c r="M30" s="91"/>
      <c r="N30" s="91"/>
      <c r="O30" s="91"/>
      <c r="P30" s="91"/>
      <c r="Q30" s="91"/>
      <c r="R30" s="91"/>
      <c r="S30" s="91"/>
      <c r="T30" s="91"/>
      <c r="U30" s="91"/>
      <c r="V30" s="91"/>
      <c r="W30" s="91"/>
      <c r="X30" s="91"/>
      <c r="Y30" s="91"/>
      <c r="Z30" s="91"/>
      <c r="AA30" s="91"/>
      <c r="AB30" s="91"/>
      <c r="AC30" s="91"/>
      <c r="AD30" s="91"/>
      <c r="AE30" s="91"/>
    </row>
    <row r="31" spans="1:31" s="91" customFormat="1" ht="18.75" customHeight="1">
      <c r="B31" s="305" t="s">
        <v>513</v>
      </c>
      <c r="C31" s="92"/>
      <c r="D31" s="92"/>
      <c r="E31" s="93"/>
      <c r="F31" s="93"/>
      <c r="G31" s="330"/>
      <c r="H31" s="546"/>
      <c r="I31" s="304"/>
      <c r="J31" s="737"/>
    </row>
    <row r="32" spans="1:31" s="27" customFormat="1" ht="17.75" customHeight="1">
      <c r="A32" s="91"/>
      <c r="B32" s="1026" t="s">
        <v>246</v>
      </c>
      <c r="C32" s="1027"/>
      <c r="D32" s="1028"/>
      <c r="E32" s="823">
        <v>1.2</v>
      </c>
      <c r="F32" s="309"/>
      <c r="G32" s="1039" t="s">
        <v>663</v>
      </c>
      <c r="H32" s="822" t="str">
        <f>'7)Operating Proforma'!E37</f>
        <v>n/a</v>
      </c>
      <c r="I32" s="818" t="str">
        <f>IF('7)Operating Proforma'!E37&gt;='1)UnderwritingCriteria'!E32,"Yes","No")</f>
        <v>Yes</v>
      </c>
      <c r="J32" s="735"/>
      <c r="K32" s="91"/>
      <c r="L32" s="91"/>
      <c r="M32" s="91"/>
      <c r="N32" s="91"/>
      <c r="O32" s="91"/>
      <c r="P32" s="91"/>
      <c r="Q32" s="91"/>
      <c r="R32" s="91"/>
      <c r="S32" s="91"/>
      <c r="T32" s="91"/>
      <c r="U32" s="91"/>
      <c r="V32" s="91"/>
      <c r="W32" s="91"/>
      <c r="X32" s="91"/>
      <c r="Y32" s="91"/>
      <c r="Z32" s="91"/>
      <c r="AA32" s="91"/>
      <c r="AB32" s="91"/>
      <c r="AC32" s="91"/>
      <c r="AD32" s="91"/>
      <c r="AE32" s="91"/>
    </row>
    <row r="33" spans="1:31" s="27" customFormat="1" ht="17.75" customHeight="1">
      <c r="A33" s="91"/>
      <c r="B33" s="1031" t="s">
        <v>321</v>
      </c>
      <c r="C33" s="1032"/>
      <c r="D33" s="1033"/>
      <c r="E33" s="366">
        <v>1</v>
      </c>
      <c r="F33" s="313"/>
      <c r="G33" s="1040"/>
      <c r="H33" s="822">
        <f>MIN('7)Operating Proforma'!E37:S37)</f>
        <v>0</v>
      </c>
      <c r="I33" s="308" t="str">
        <f>IF(H33&gt;=E33,"Yes","No")</f>
        <v>No</v>
      </c>
      <c r="J33" s="735"/>
      <c r="K33" s="91"/>
      <c r="L33" s="91"/>
      <c r="M33" s="91"/>
      <c r="N33" s="91"/>
      <c r="O33" s="91"/>
      <c r="P33" s="91"/>
      <c r="Q33" s="91"/>
      <c r="R33" s="91"/>
      <c r="S33" s="91"/>
      <c r="T33" s="91"/>
      <c r="U33" s="91"/>
      <c r="V33" s="91"/>
      <c r="W33" s="91"/>
      <c r="X33" s="91"/>
      <c r="Y33" s="91"/>
      <c r="Z33" s="91"/>
      <c r="AA33" s="91"/>
      <c r="AB33" s="91"/>
      <c r="AC33" s="91"/>
      <c r="AD33" s="91"/>
      <c r="AE33" s="91"/>
    </row>
    <row r="34" spans="1:31" s="91" customFormat="1" ht="18.75" customHeight="1">
      <c r="B34" s="305" t="s">
        <v>242</v>
      </c>
      <c r="C34" s="302"/>
      <c r="D34" s="302"/>
      <c r="E34" s="93"/>
      <c r="F34" s="93"/>
      <c r="G34" s="94"/>
      <c r="I34" s="245"/>
      <c r="J34" s="738"/>
    </row>
    <row r="35" spans="1:31" s="307" customFormat="1" ht="17.75" customHeight="1">
      <c r="A35" s="306"/>
      <c r="B35" s="1043" t="s">
        <v>832</v>
      </c>
      <c r="C35" s="1044"/>
      <c r="D35" s="1045"/>
      <c r="E35" s="555" t="str">
        <f>IF('7)Operating Proforma'!R54&gt;0,"No","Yes")</f>
        <v>Yes</v>
      </c>
      <c r="F35" s="1062" t="str">
        <f>IF(E35="No",'7)Operating Proforma'!R54,"")</f>
        <v/>
      </c>
      <c r="G35" s="1063"/>
      <c r="H35" s="1060" t="str">
        <f>IF(E35="No","PLEASE EXPLAIN:","")</f>
        <v/>
      </c>
      <c r="I35" s="1061"/>
      <c r="J35" s="739"/>
      <c r="K35" s="306"/>
      <c r="L35" s="306"/>
      <c r="M35" s="306"/>
      <c r="N35" s="306"/>
      <c r="O35" s="306"/>
      <c r="P35" s="306"/>
      <c r="Q35" s="306"/>
      <c r="R35" s="306"/>
      <c r="S35" s="306"/>
      <c r="T35" s="306"/>
      <c r="U35" s="306"/>
      <c r="V35" s="306"/>
      <c r="W35" s="306"/>
      <c r="X35" s="306"/>
      <c r="Y35" s="306"/>
      <c r="Z35" s="306"/>
      <c r="AA35" s="306"/>
      <c r="AB35" s="306"/>
    </row>
    <row r="36" spans="1:31" s="91" customFormat="1" ht="24" customHeight="1">
      <c r="B36" s="559"/>
      <c r="I36" s="162"/>
    </row>
    <row r="37" spans="1:31" s="91" customFormat="1" ht="14">
      <c r="B37" s="762" t="s">
        <v>763</v>
      </c>
      <c r="C37" s="633"/>
      <c r="D37" s="633"/>
      <c r="E37" s="633"/>
      <c r="F37" s="723"/>
      <c r="G37" s="633"/>
      <c r="H37" s="633"/>
      <c r="I37" s="634"/>
      <c r="J37" s="622"/>
    </row>
    <row r="38" spans="1:31" s="91" customFormat="1">
      <c r="B38" s="1065" t="s">
        <v>764</v>
      </c>
      <c r="C38" s="1065"/>
      <c r="D38" s="1065"/>
      <c r="E38" s="1065"/>
      <c r="F38" s="1065"/>
      <c r="G38" s="1065"/>
      <c r="H38" s="1065"/>
      <c r="I38" s="763"/>
      <c r="J38" s="620"/>
    </row>
    <row r="39" spans="1:31" s="91" customFormat="1">
      <c r="B39" s="764" t="s">
        <v>649</v>
      </c>
      <c r="C39" s="765"/>
      <c r="D39" s="765"/>
      <c r="E39" s="765"/>
      <c r="F39" s="765"/>
      <c r="G39" s="765"/>
      <c r="H39" s="765"/>
      <c r="I39" s="765"/>
      <c r="J39" s="620"/>
    </row>
    <row r="40" spans="1:31" s="91" customFormat="1">
      <c r="B40" s="764" t="s">
        <v>650</v>
      </c>
      <c r="C40" s="765"/>
      <c r="D40" s="765"/>
      <c r="E40" s="765"/>
      <c r="F40" s="765"/>
      <c r="G40" s="765"/>
      <c r="H40" s="765"/>
      <c r="I40" s="765"/>
      <c r="J40" s="620"/>
    </row>
    <row r="41" spans="1:31" s="91" customFormat="1">
      <c r="B41" s="764" t="s">
        <v>651</v>
      </c>
      <c r="C41" s="765"/>
      <c r="D41" s="765"/>
      <c r="E41" s="765"/>
      <c r="F41" s="765"/>
      <c r="G41" s="765"/>
      <c r="H41" s="765"/>
      <c r="I41" s="765"/>
      <c r="J41" s="620"/>
    </row>
    <row r="42" spans="1:31" s="91" customFormat="1" ht="10.5" customHeight="1">
      <c r="B42" s="766"/>
      <c r="C42" s="766"/>
      <c r="D42" s="766"/>
      <c r="E42" s="766"/>
      <c r="F42" s="766"/>
      <c r="G42" s="766"/>
      <c r="H42" s="767"/>
      <c r="I42" s="767"/>
      <c r="J42" s="620"/>
      <c r="K42" s="622"/>
    </row>
    <row r="43" spans="1:31" s="91" customFormat="1" ht="15.75" customHeight="1">
      <c r="A43" s="42"/>
      <c r="B43" s="1066" t="s">
        <v>765</v>
      </c>
      <c r="C43" s="1066"/>
      <c r="D43" s="1067"/>
      <c r="E43" s="1068">
        <f>TDC</f>
        <v>0</v>
      </c>
      <c r="F43" s="1068"/>
      <c r="G43" s="1068"/>
      <c r="H43" s="1069"/>
      <c r="I43" s="1069"/>
      <c r="J43" s="620"/>
      <c r="K43" s="622"/>
    </row>
    <row r="44" spans="1:31" s="42" customFormat="1">
      <c r="B44" s="768" t="s">
        <v>766</v>
      </c>
      <c r="C44" s="768"/>
      <c r="D44" s="769"/>
      <c r="E44" s="1054">
        <f>'3)Sources &amp; Uses'!E178+'3)Sources &amp; Uses'!E179+'3)Sources &amp; Uses'!E180</f>
        <v>0</v>
      </c>
      <c r="F44" s="1054"/>
      <c r="G44" s="1054"/>
      <c r="H44" s="1069"/>
      <c r="I44" s="1069"/>
      <c r="J44" s="620"/>
      <c r="K44" s="620"/>
    </row>
    <row r="45" spans="1:31" s="42" customFormat="1">
      <c r="B45" s="770" t="s">
        <v>767</v>
      </c>
      <c r="C45" s="771"/>
      <c r="D45" s="772"/>
      <c r="E45" s="1054">
        <f>E43-E44</f>
        <v>0</v>
      </c>
      <c r="F45" s="1054"/>
      <c r="G45" s="1054"/>
      <c r="H45" s="1069"/>
      <c r="I45" s="1069"/>
      <c r="J45" s="620"/>
      <c r="K45" s="620"/>
    </row>
    <row r="46" spans="1:31" s="42" customFormat="1">
      <c r="B46" s="770" t="s">
        <v>768</v>
      </c>
      <c r="C46" s="770"/>
      <c r="D46" s="773"/>
      <c r="E46" s="1054">
        <f>E45*20%</f>
        <v>0</v>
      </c>
      <c r="F46" s="1054"/>
      <c r="G46" s="1054"/>
      <c r="H46" s="1055"/>
      <c r="I46" s="1055"/>
      <c r="J46" s="620"/>
      <c r="K46" s="620"/>
    </row>
    <row r="47" spans="1:31" s="42" customFormat="1">
      <c r="B47" s="774"/>
      <c r="C47" s="774"/>
      <c r="D47" s="774"/>
      <c r="E47" s="774"/>
      <c r="F47" s="774"/>
      <c r="G47" s="774"/>
      <c r="H47" s="622"/>
      <c r="I47" s="653"/>
      <c r="J47" s="620"/>
      <c r="K47" s="620"/>
    </row>
    <row r="48" spans="1:31" s="42" customFormat="1">
      <c r="B48" s="770" t="s">
        <v>769</v>
      </c>
      <c r="C48" s="771"/>
      <c r="D48" s="772"/>
      <c r="E48" s="1054">
        <f>'3)Sources &amp; Uses'!E178+'3)Sources &amp; Uses'!E179+'3)Sources &amp; Uses'!E180</f>
        <v>0</v>
      </c>
      <c r="F48" s="1054"/>
      <c r="G48" s="1054"/>
      <c r="H48" s="620"/>
      <c r="I48" s="621"/>
      <c r="K48" s="620"/>
    </row>
    <row r="49" spans="2:11" s="42" customFormat="1">
      <c r="B49" s="770" t="s">
        <v>770</v>
      </c>
      <c r="C49" s="771"/>
      <c r="D49" s="772"/>
      <c r="E49" s="1064" t="e">
        <f>E48/E45</f>
        <v>#DIV/0!</v>
      </c>
      <c r="F49" s="1064"/>
      <c r="G49" s="1064"/>
      <c r="H49" s="620"/>
      <c r="I49" s="621"/>
      <c r="K49" s="620"/>
    </row>
    <row r="50" spans="2:11" s="42" customFormat="1">
      <c r="I50" s="130"/>
      <c r="K50" s="620"/>
    </row>
    <row r="51" spans="2:11" s="42" customFormat="1">
      <c r="I51" s="130"/>
      <c r="K51" s="620"/>
    </row>
    <row r="52" spans="2:11" s="42" customFormat="1">
      <c r="I52" s="130"/>
      <c r="K52" s="620"/>
    </row>
    <row r="53" spans="2:11" s="42" customFormat="1">
      <c r="I53" s="130"/>
      <c r="K53" s="620"/>
    </row>
    <row r="54" spans="2:11" s="42" customFormat="1">
      <c r="I54" s="130"/>
    </row>
    <row r="55" spans="2:11" s="42" customFormat="1">
      <c r="I55" s="130"/>
    </row>
    <row r="56" spans="2:11" s="42" customFormat="1">
      <c r="I56" s="130"/>
    </row>
    <row r="57" spans="2:11" s="42" customFormat="1">
      <c r="I57" s="130"/>
    </row>
    <row r="58" spans="2:11" s="42" customFormat="1">
      <c r="I58" s="130"/>
    </row>
    <row r="59" spans="2:11" s="42" customFormat="1">
      <c r="I59" s="130"/>
    </row>
    <row r="60" spans="2:11" s="42" customFormat="1">
      <c r="I60" s="130"/>
    </row>
    <row r="61" spans="2:11" s="42" customFormat="1">
      <c r="I61" s="130"/>
    </row>
    <row r="62" spans="2:11" s="42" customFormat="1">
      <c r="I62" s="130"/>
    </row>
    <row r="63" spans="2:11" s="42" customFormat="1">
      <c r="I63" s="130"/>
    </row>
    <row r="64" spans="2:11" s="42" customFormat="1">
      <c r="I64" s="130"/>
    </row>
    <row r="65" spans="9:9" s="42" customFormat="1">
      <c r="I65" s="130"/>
    </row>
    <row r="66" spans="9:9" s="42" customFormat="1">
      <c r="I66" s="130"/>
    </row>
    <row r="67" spans="9:9" s="42" customFormat="1">
      <c r="I67" s="130"/>
    </row>
    <row r="68" spans="9:9" s="42" customFormat="1">
      <c r="I68" s="130"/>
    </row>
    <row r="69" spans="9:9" s="42" customFormat="1">
      <c r="I69" s="130"/>
    </row>
    <row r="70" spans="9:9" s="42" customFormat="1">
      <c r="I70" s="130"/>
    </row>
    <row r="71" spans="9:9" s="42" customFormat="1">
      <c r="I71" s="130"/>
    </row>
    <row r="72" spans="9:9" s="42" customFormat="1">
      <c r="I72" s="130"/>
    </row>
    <row r="73" spans="9:9" s="42" customFormat="1">
      <c r="I73" s="130"/>
    </row>
    <row r="74" spans="9:9" s="42" customFormat="1">
      <c r="I74" s="130"/>
    </row>
    <row r="75" spans="9:9" s="42" customFormat="1">
      <c r="I75" s="130"/>
    </row>
    <row r="76" spans="9:9" s="42" customFormat="1">
      <c r="I76" s="130"/>
    </row>
    <row r="77" spans="9:9" s="42" customFormat="1">
      <c r="I77" s="130"/>
    </row>
    <row r="78" spans="9:9" s="42" customFormat="1">
      <c r="I78" s="130"/>
    </row>
    <row r="79" spans="9:9" s="42" customFormat="1">
      <c r="I79" s="130"/>
    </row>
    <row r="80" spans="9:9" s="42" customFormat="1">
      <c r="I80" s="130"/>
    </row>
    <row r="81" spans="9:9" s="42" customFormat="1">
      <c r="I81" s="130"/>
    </row>
    <row r="82" spans="9:9" s="42" customFormat="1">
      <c r="I82" s="130"/>
    </row>
    <row r="83" spans="9:9" s="42" customFormat="1">
      <c r="I83" s="130"/>
    </row>
    <row r="84" spans="9:9" s="42" customFormat="1">
      <c r="I84" s="130"/>
    </row>
    <row r="85" spans="9:9" s="42" customFormat="1">
      <c r="I85" s="130"/>
    </row>
    <row r="86" spans="9:9" s="42" customFormat="1">
      <c r="I86" s="130"/>
    </row>
    <row r="87" spans="9:9" s="42" customFormat="1">
      <c r="I87" s="130"/>
    </row>
    <row r="88" spans="9:9" s="42" customFormat="1">
      <c r="I88" s="130"/>
    </row>
    <row r="89" spans="9:9" s="42" customFormat="1">
      <c r="I89" s="130"/>
    </row>
    <row r="90" spans="9:9" s="42" customFormat="1">
      <c r="I90" s="130"/>
    </row>
    <row r="91" spans="9:9" s="42" customFormat="1">
      <c r="I91" s="130"/>
    </row>
    <row r="92" spans="9:9" s="42" customFormat="1">
      <c r="I92" s="130"/>
    </row>
    <row r="93" spans="9:9" s="42" customFormat="1">
      <c r="I93" s="130"/>
    </row>
    <row r="94" spans="9:9" s="42" customFormat="1">
      <c r="I94" s="130"/>
    </row>
    <row r="95" spans="9:9" s="42" customFormat="1">
      <c r="I95" s="130"/>
    </row>
    <row r="96" spans="9:9" s="42" customFormat="1">
      <c r="I96" s="130"/>
    </row>
    <row r="97" spans="9:9" s="42" customFormat="1">
      <c r="I97" s="130"/>
    </row>
    <row r="98" spans="9:9" s="42" customFormat="1">
      <c r="I98" s="130"/>
    </row>
    <row r="99" spans="9:9" s="42" customFormat="1">
      <c r="I99" s="130"/>
    </row>
    <row r="100" spans="9:9" s="42" customFormat="1">
      <c r="I100" s="130"/>
    </row>
    <row r="101" spans="9:9" s="42" customFormat="1">
      <c r="I101" s="130"/>
    </row>
    <row r="102" spans="9:9" s="42" customFormat="1">
      <c r="I102" s="130"/>
    </row>
    <row r="103" spans="9:9" s="42" customFormat="1">
      <c r="I103" s="130"/>
    </row>
    <row r="104" spans="9:9" s="42" customFormat="1">
      <c r="I104" s="130"/>
    </row>
    <row r="105" spans="9:9" s="42" customFormat="1">
      <c r="I105" s="130"/>
    </row>
    <row r="106" spans="9:9" s="42" customFormat="1">
      <c r="I106" s="130"/>
    </row>
    <row r="107" spans="9:9" s="42" customFormat="1">
      <c r="I107" s="130"/>
    </row>
    <row r="108" spans="9:9" s="42" customFormat="1">
      <c r="I108" s="130"/>
    </row>
    <row r="109" spans="9:9" s="42" customFormat="1">
      <c r="I109" s="130"/>
    </row>
    <row r="110" spans="9:9" s="42" customFormat="1">
      <c r="I110" s="130"/>
    </row>
    <row r="111" spans="9:9" s="42" customFormat="1">
      <c r="I111" s="130"/>
    </row>
    <row r="112" spans="9:9" s="42" customFormat="1">
      <c r="I112" s="130"/>
    </row>
    <row r="113" spans="9:9" s="42" customFormat="1">
      <c r="I113" s="130"/>
    </row>
    <row r="114" spans="9:9" s="42" customFormat="1">
      <c r="I114" s="130"/>
    </row>
    <row r="115" spans="9:9" s="42" customFormat="1">
      <c r="I115" s="130"/>
    </row>
    <row r="116" spans="9:9" s="42" customFormat="1">
      <c r="I116" s="130"/>
    </row>
    <row r="117" spans="9:9" s="42" customFormat="1">
      <c r="I117" s="130"/>
    </row>
    <row r="118" spans="9:9" s="42" customFormat="1">
      <c r="I118" s="130"/>
    </row>
    <row r="119" spans="9:9" s="42" customFormat="1">
      <c r="I119" s="130"/>
    </row>
    <row r="120" spans="9:9" s="42" customFormat="1">
      <c r="I120" s="130"/>
    </row>
    <row r="121" spans="9:9" s="42" customFormat="1">
      <c r="I121" s="130"/>
    </row>
    <row r="122" spans="9:9" s="42" customFormat="1">
      <c r="I122" s="130"/>
    </row>
    <row r="123" spans="9:9" s="42" customFormat="1">
      <c r="I123" s="130"/>
    </row>
    <row r="124" spans="9:9" s="42" customFormat="1">
      <c r="I124" s="130"/>
    </row>
    <row r="125" spans="9:9" s="42" customFormat="1">
      <c r="I125" s="130"/>
    </row>
    <row r="126" spans="9:9" s="42" customFormat="1">
      <c r="I126" s="130"/>
    </row>
    <row r="127" spans="9:9" s="42" customFormat="1">
      <c r="I127" s="130"/>
    </row>
    <row r="128" spans="9:9" s="42" customFormat="1">
      <c r="I128" s="130"/>
    </row>
    <row r="129" spans="9:9" s="42" customFormat="1">
      <c r="I129" s="130"/>
    </row>
    <row r="130" spans="9:9" s="42" customFormat="1">
      <c r="I130" s="130"/>
    </row>
    <row r="131" spans="9:9" s="42" customFormat="1">
      <c r="I131" s="130"/>
    </row>
    <row r="132" spans="9:9" s="42" customFormat="1">
      <c r="I132" s="130"/>
    </row>
    <row r="133" spans="9:9" s="42" customFormat="1">
      <c r="I133" s="130"/>
    </row>
    <row r="134" spans="9:9" s="42" customFormat="1">
      <c r="I134" s="130"/>
    </row>
    <row r="135" spans="9:9" s="42" customFormat="1">
      <c r="I135" s="130"/>
    </row>
    <row r="136" spans="9:9" s="42" customFormat="1">
      <c r="I136" s="130"/>
    </row>
    <row r="137" spans="9:9" s="42" customFormat="1">
      <c r="I137" s="130"/>
    </row>
    <row r="138" spans="9:9" s="42" customFormat="1">
      <c r="I138" s="130"/>
    </row>
    <row r="139" spans="9:9" s="42" customFormat="1">
      <c r="I139" s="130"/>
    </row>
    <row r="140" spans="9:9" s="42" customFormat="1">
      <c r="I140" s="130"/>
    </row>
    <row r="141" spans="9:9" s="42" customFormat="1">
      <c r="I141" s="130"/>
    </row>
    <row r="142" spans="9:9" s="42" customFormat="1">
      <c r="I142" s="130"/>
    </row>
    <row r="143" spans="9:9" s="42" customFormat="1">
      <c r="I143" s="130"/>
    </row>
    <row r="144" spans="9:9" s="42" customFormat="1">
      <c r="I144" s="130"/>
    </row>
    <row r="145" spans="9:9" s="42" customFormat="1">
      <c r="I145" s="130"/>
    </row>
    <row r="146" spans="9:9" s="42" customFormat="1">
      <c r="I146" s="130"/>
    </row>
    <row r="147" spans="9:9" s="42" customFormat="1">
      <c r="I147" s="130"/>
    </row>
    <row r="148" spans="9:9" s="42" customFormat="1">
      <c r="I148" s="130"/>
    </row>
    <row r="149" spans="9:9" s="42" customFormat="1">
      <c r="I149" s="130"/>
    </row>
    <row r="150" spans="9:9" s="42" customFormat="1">
      <c r="I150" s="130"/>
    </row>
    <row r="151" spans="9:9" s="42" customFormat="1">
      <c r="I151" s="130"/>
    </row>
    <row r="152" spans="9:9" s="42" customFormat="1">
      <c r="I152" s="130"/>
    </row>
    <row r="153" spans="9:9" s="42" customFormat="1">
      <c r="I153" s="130"/>
    </row>
    <row r="154" spans="9:9" s="42" customFormat="1">
      <c r="I154" s="130"/>
    </row>
    <row r="155" spans="9:9" s="42" customFormat="1">
      <c r="I155" s="130"/>
    </row>
    <row r="156" spans="9:9" s="42" customFormat="1">
      <c r="I156" s="130"/>
    </row>
    <row r="157" spans="9:9" s="42" customFormat="1">
      <c r="I157" s="130"/>
    </row>
    <row r="158" spans="9:9" s="42" customFormat="1">
      <c r="I158" s="130"/>
    </row>
    <row r="159" spans="9:9" s="42" customFormat="1">
      <c r="I159" s="130"/>
    </row>
    <row r="160" spans="9:9" s="42" customFormat="1">
      <c r="I160" s="130"/>
    </row>
    <row r="161" spans="9:9" s="42" customFormat="1">
      <c r="I161" s="130"/>
    </row>
    <row r="162" spans="9:9" s="42" customFormat="1">
      <c r="I162" s="130"/>
    </row>
    <row r="163" spans="9:9" s="42" customFormat="1">
      <c r="I163" s="130"/>
    </row>
    <row r="164" spans="9:9" s="42" customFormat="1">
      <c r="I164" s="130"/>
    </row>
    <row r="165" spans="9:9" s="42" customFormat="1">
      <c r="I165" s="130"/>
    </row>
    <row r="166" spans="9:9" s="42" customFormat="1">
      <c r="I166" s="130"/>
    </row>
    <row r="167" spans="9:9" s="42" customFormat="1">
      <c r="I167" s="130"/>
    </row>
    <row r="168" spans="9:9" s="42" customFormat="1">
      <c r="I168" s="130"/>
    </row>
    <row r="169" spans="9:9" s="42" customFormat="1">
      <c r="I169" s="130"/>
    </row>
    <row r="170" spans="9:9" s="42" customFormat="1">
      <c r="I170" s="130"/>
    </row>
    <row r="171" spans="9:9" s="42" customFormat="1">
      <c r="I171" s="130"/>
    </row>
    <row r="172" spans="9:9" s="42" customFormat="1">
      <c r="I172" s="130"/>
    </row>
    <row r="173" spans="9:9" s="42" customFormat="1">
      <c r="I173" s="130"/>
    </row>
    <row r="174" spans="9:9" s="42" customFormat="1">
      <c r="I174" s="130"/>
    </row>
    <row r="175" spans="9:9" s="42" customFormat="1">
      <c r="I175" s="130"/>
    </row>
    <row r="176" spans="9:9" s="42" customFormat="1">
      <c r="I176" s="130"/>
    </row>
    <row r="177" spans="9:9" s="42" customFormat="1">
      <c r="I177" s="130"/>
    </row>
    <row r="178" spans="9:9" s="42" customFormat="1">
      <c r="I178" s="130"/>
    </row>
    <row r="179" spans="9:9" s="42" customFormat="1">
      <c r="I179" s="130"/>
    </row>
    <row r="180" spans="9:9" s="42" customFormat="1">
      <c r="I180" s="130"/>
    </row>
    <row r="181" spans="9:9" s="42" customFormat="1">
      <c r="I181" s="130"/>
    </row>
    <row r="182" spans="9:9" s="42" customFormat="1">
      <c r="I182" s="130"/>
    </row>
    <row r="183" spans="9:9" s="42" customFormat="1">
      <c r="I183" s="130"/>
    </row>
    <row r="184" spans="9:9" s="42" customFormat="1">
      <c r="I184" s="130"/>
    </row>
    <row r="185" spans="9:9" s="42" customFormat="1">
      <c r="I185" s="130"/>
    </row>
    <row r="186" spans="9:9" s="42" customFormat="1">
      <c r="I186" s="130"/>
    </row>
    <row r="187" spans="9:9" s="42" customFormat="1">
      <c r="I187" s="130"/>
    </row>
    <row r="188" spans="9:9" s="42" customFormat="1">
      <c r="I188" s="130"/>
    </row>
    <row r="189" spans="9:9" s="42" customFormat="1">
      <c r="I189" s="130"/>
    </row>
    <row r="190" spans="9:9" s="42" customFormat="1">
      <c r="I190" s="130"/>
    </row>
    <row r="191" spans="9:9" s="42" customFormat="1">
      <c r="I191" s="130"/>
    </row>
    <row r="192" spans="9:9" s="42" customFormat="1">
      <c r="I192" s="130"/>
    </row>
    <row r="193" spans="9:9" s="42" customFormat="1">
      <c r="I193" s="130"/>
    </row>
    <row r="194" spans="9:9" s="42" customFormat="1">
      <c r="I194" s="130"/>
    </row>
    <row r="195" spans="9:9" s="42" customFormat="1">
      <c r="I195" s="130"/>
    </row>
    <row r="196" spans="9:9" s="42" customFormat="1">
      <c r="I196" s="130"/>
    </row>
    <row r="197" spans="9:9" s="42" customFormat="1">
      <c r="I197" s="130"/>
    </row>
    <row r="198" spans="9:9" s="42" customFormat="1">
      <c r="I198" s="130"/>
    </row>
    <row r="199" spans="9:9" s="42" customFormat="1">
      <c r="I199" s="130"/>
    </row>
    <row r="200" spans="9:9" s="42" customFormat="1">
      <c r="I200" s="130"/>
    </row>
    <row r="201" spans="9:9" s="42" customFormat="1">
      <c r="I201" s="130"/>
    </row>
    <row r="202" spans="9:9" s="42" customFormat="1">
      <c r="I202" s="130"/>
    </row>
    <row r="203" spans="9:9" s="42" customFormat="1">
      <c r="I203" s="130"/>
    </row>
    <row r="204" spans="9:9" s="42" customFormat="1">
      <c r="I204" s="130"/>
    </row>
    <row r="205" spans="9:9" s="42" customFormat="1">
      <c r="I205" s="130"/>
    </row>
    <row r="206" spans="9:9" s="42" customFormat="1">
      <c r="I206" s="130"/>
    </row>
    <row r="207" spans="9:9" s="42" customFormat="1">
      <c r="I207" s="130"/>
    </row>
    <row r="208" spans="9:9" s="42" customFormat="1">
      <c r="I208" s="130"/>
    </row>
    <row r="209" spans="9:9" s="42" customFormat="1">
      <c r="I209" s="130"/>
    </row>
    <row r="210" spans="9:9" s="42" customFormat="1">
      <c r="I210" s="130"/>
    </row>
    <row r="211" spans="9:9" s="42" customFormat="1">
      <c r="I211" s="130"/>
    </row>
    <row r="212" spans="9:9" s="42" customFormat="1">
      <c r="I212" s="130"/>
    </row>
    <row r="213" spans="9:9" s="42" customFormat="1">
      <c r="I213" s="130"/>
    </row>
    <row r="214" spans="9:9" s="42" customFormat="1">
      <c r="I214" s="130"/>
    </row>
    <row r="215" spans="9:9" s="42" customFormat="1">
      <c r="I215" s="130"/>
    </row>
    <row r="216" spans="9:9" s="42" customFormat="1">
      <c r="I216" s="130"/>
    </row>
    <row r="217" spans="9:9" s="42" customFormat="1">
      <c r="I217" s="130"/>
    </row>
    <row r="218" spans="9:9" s="42" customFormat="1">
      <c r="I218" s="130"/>
    </row>
    <row r="219" spans="9:9" s="42" customFormat="1">
      <c r="I219" s="130"/>
    </row>
    <row r="220" spans="9:9" s="42" customFormat="1">
      <c r="I220" s="130"/>
    </row>
    <row r="221" spans="9:9" s="42" customFormat="1">
      <c r="I221" s="130"/>
    </row>
    <row r="222" spans="9:9" s="42" customFormat="1">
      <c r="I222" s="130"/>
    </row>
    <row r="223" spans="9:9" s="42" customFormat="1">
      <c r="I223" s="130"/>
    </row>
    <row r="224" spans="9:9" s="42" customFormat="1">
      <c r="I224" s="130"/>
    </row>
    <row r="225" spans="9:9" s="42" customFormat="1">
      <c r="I225" s="130"/>
    </row>
    <row r="226" spans="9:9" s="42" customFormat="1">
      <c r="I226" s="130"/>
    </row>
    <row r="227" spans="9:9" s="42" customFormat="1">
      <c r="I227" s="130"/>
    </row>
    <row r="228" spans="9:9" s="42" customFormat="1">
      <c r="I228" s="130"/>
    </row>
    <row r="229" spans="9:9" s="42" customFormat="1">
      <c r="I229" s="130"/>
    </row>
    <row r="230" spans="9:9" s="42" customFormat="1">
      <c r="I230" s="130"/>
    </row>
    <row r="231" spans="9:9" s="42" customFormat="1">
      <c r="I231" s="130"/>
    </row>
    <row r="232" spans="9:9" s="42" customFormat="1">
      <c r="I232" s="130"/>
    </row>
    <row r="233" spans="9:9" s="42" customFormat="1">
      <c r="I233" s="130"/>
    </row>
    <row r="234" spans="9:9" s="42" customFormat="1">
      <c r="I234" s="130"/>
    </row>
    <row r="235" spans="9:9" s="42" customFormat="1">
      <c r="I235" s="130"/>
    </row>
    <row r="236" spans="9:9" s="42" customFormat="1">
      <c r="I236" s="130"/>
    </row>
    <row r="237" spans="9:9" s="42" customFormat="1">
      <c r="I237" s="130"/>
    </row>
    <row r="238" spans="9:9" s="42" customFormat="1">
      <c r="I238" s="130"/>
    </row>
    <row r="239" spans="9:9" s="42" customFormat="1">
      <c r="I239" s="130"/>
    </row>
    <row r="240" spans="9:9" s="42" customFormat="1">
      <c r="I240" s="130"/>
    </row>
    <row r="241" spans="2:9" s="42" customFormat="1">
      <c r="I241" s="130"/>
    </row>
    <row r="242" spans="2:9" s="42" customFormat="1">
      <c r="I242" s="130"/>
    </row>
    <row r="243" spans="2:9" s="42" customFormat="1">
      <c r="I243" s="130"/>
    </row>
    <row r="244" spans="2:9" s="42" customFormat="1">
      <c r="I244" s="130"/>
    </row>
    <row r="245" spans="2:9" s="42" customFormat="1">
      <c r="B245"/>
      <c r="C245"/>
      <c r="D245"/>
      <c r="E245"/>
      <c r="F245"/>
      <c r="G245"/>
      <c r="I245" s="2"/>
    </row>
    <row r="246" spans="2:9" s="42" customFormat="1">
      <c r="B246"/>
      <c r="C246"/>
      <c r="D246"/>
      <c r="E246"/>
      <c r="F246"/>
      <c r="G246"/>
      <c r="I246" s="2"/>
    </row>
    <row r="247" spans="2:9" s="42" customFormat="1">
      <c r="B247"/>
      <c r="C247"/>
      <c r="D247"/>
      <c r="E247"/>
      <c r="F247"/>
      <c r="G247"/>
      <c r="I247" s="2"/>
    </row>
    <row r="248" spans="2:9" s="42" customFormat="1">
      <c r="B248"/>
      <c r="C248"/>
      <c r="D248"/>
      <c r="E248"/>
      <c r="F248"/>
      <c r="G248"/>
      <c r="I248" s="2"/>
    </row>
    <row r="249" spans="2:9" s="42" customFormat="1">
      <c r="B249"/>
      <c r="C249"/>
      <c r="D249"/>
      <c r="E249"/>
      <c r="F249"/>
      <c r="G249"/>
      <c r="I249" s="2"/>
    </row>
    <row r="250" spans="2:9" s="42" customFormat="1">
      <c r="B250"/>
      <c r="C250"/>
      <c r="D250"/>
      <c r="E250"/>
      <c r="F250"/>
      <c r="G250"/>
      <c r="I250" s="2"/>
    </row>
  </sheetData>
  <sheetProtection algorithmName="SHA-512" hashValue="2Ijv9OO/Jn5ccrb3kkDV+pNsFugyOCJDjfCGZO4H+/9PASAenfHpW3+gt+FYuXTogfDuRVfz9/lMc9+0B0nuaw==" saltValue="C+LNeYwUa6NLyRu9qaEDOA==" spinCount="100000" sheet="1" objects="1" scenarios="1"/>
  <mergeCells count="45">
    <mergeCell ref="E48:G48"/>
    <mergeCell ref="E49:G49"/>
    <mergeCell ref="B38:H38"/>
    <mergeCell ref="B43:D43"/>
    <mergeCell ref="E43:G43"/>
    <mergeCell ref="H43:I45"/>
    <mergeCell ref="E44:G44"/>
    <mergeCell ref="E45:G45"/>
    <mergeCell ref="J16:J17"/>
    <mergeCell ref="B18:D18"/>
    <mergeCell ref="G16:G17"/>
    <mergeCell ref="E46:G46"/>
    <mergeCell ref="H46:I46"/>
    <mergeCell ref="I16:I17"/>
    <mergeCell ref="B16:D17"/>
    <mergeCell ref="H16:H17"/>
    <mergeCell ref="H35:I35"/>
    <mergeCell ref="B32:D32"/>
    <mergeCell ref="F35:G35"/>
    <mergeCell ref="B35:D35"/>
    <mergeCell ref="B28:D28"/>
    <mergeCell ref="B8:D8"/>
    <mergeCell ref="G8:G9"/>
    <mergeCell ref="G11:G14"/>
    <mergeCell ref="B20:D20"/>
    <mergeCell ref="G32:G33"/>
    <mergeCell ref="B33:D33"/>
    <mergeCell ref="E16:E17"/>
    <mergeCell ref="B25:D25"/>
    <mergeCell ref="B29:C29"/>
    <mergeCell ref="B30:D30"/>
    <mergeCell ref="B9:D9"/>
    <mergeCell ref="B24:D24"/>
    <mergeCell ref="B22:D22"/>
    <mergeCell ref="B21:D21"/>
    <mergeCell ref="B26:D26"/>
    <mergeCell ref="B27:D27"/>
    <mergeCell ref="B1:J1"/>
    <mergeCell ref="B2:J2"/>
    <mergeCell ref="I3:I4"/>
    <mergeCell ref="B5:D5"/>
    <mergeCell ref="G5:G6"/>
    <mergeCell ref="E3:F3"/>
    <mergeCell ref="H3:H4"/>
    <mergeCell ref="B6:D6"/>
  </mergeCells>
  <phoneticPr fontId="26" type="noConversion"/>
  <printOptions horizontalCentered="1"/>
  <pageMargins left="0.7" right="0.7" top="0.5" bottom="0.75" header="0.3" footer="0.3"/>
  <pageSetup scale="70" orientation="landscape" horizontalDpi="300" r:id="rId1"/>
  <headerFooter>
    <oddFooter>&amp;L&amp;10&amp;F
&amp;A&amp;R&amp;10Page &amp;P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BE332"/>
  <sheetViews>
    <sheetView showGridLines="0" zoomScaleNormal="100" zoomScaleSheetLayoutView="100" workbookViewId="0">
      <selection activeCell="B2" sqref="B2:K2"/>
    </sheetView>
  </sheetViews>
  <sheetFormatPr defaultColWidth="8.84375" defaultRowHeight="12.5"/>
  <cols>
    <col min="1" max="1" width="2.23046875" style="47" customWidth="1"/>
    <col min="2" max="2" width="11" style="36" customWidth="1"/>
    <col min="3" max="3" width="13.07421875" style="36" customWidth="1"/>
    <col min="4" max="4" width="10.69140625" style="36" customWidth="1"/>
    <col min="5" max="5" width="9.07421875" style="36" bestFit="1" customWidth="1"/>
    <col min="6" max="6" width="9.07421875" style="36" customWidth="1"/>
    <col min="7" max="7" width="3" style="36" customWidth="1"/>
    <col min="8" max="8" width="8.84375" style="36" customWidth="1"/>
    <col min="9" max="9" width="9.07421875" style="36" customWidth="1"/>
    <col min="10" max="10" width="9.69140625" style="36" bestFit="1" customWidth="1"/>
    <col min="11" max="11" width="9" style="36" customWidth="1"/>
    <col min="12" max="19" width="8.84375" style="41"/>
    <col min="20" max="20" width="8.84375" style="97" hidden="1" customWidth="1"/>
    <col min="21" max="41" width="8.84375" style="41"/>
    <col min="42" max="57" width="8.84375" style="47"/>
    <col min="58" max="16384" width="8.84375" style="36"/>
  </cols>
  <sheetData>
    <row r="1" spans="1:41" s="47" customFormat="1" ht="23">
      <c r="A1" s="1023">
        <f>Project</f>
        <v>0</v>
      </c>
      <c r="B1" s="1023"/>
      <c r="C1" s="1023"/>
      <c r="D1" s="1023"/>
      <c r="E1" s="1023"/>
      <c r="F1" s="1023"/>
      <c r="G1" s="1023"/>
      <c r="H1" s="1023"/>
      <c r="I1" s="1023"/>
      <c r="J1" s="1023"/>
      <c r="K1" s="1023"/>
      <c r="L1" s="41"/>
      <c r="M1" s="41"/>
      <c r="N1" s="41"/>
      <c r="O1" s="41"/>
      <c r="P1" s="41"/>
      <c r="Q1" s="41"/>
      <c r="R1" s="41"/>
      <c r="S1" s="41"/>
      <c r="T1" s="97"/>
      <c r="U1" s="41"/>
      <c r="V1" s="41"/>
      <c r="W1" s="41"/>
      <c r="X1" s="41"/>
      <c r="Y1" s="41"/>
      <c r="Z1" s="41"/>
      <c r="AA1" s="41"/>
      <c r="AB1" s="41"/>
      <c r="AC1" s="41"/>
      <c r="AD1" s="41"/>
      <c r="AE1" s="41"/>
      <c r="AF1" s="41"/>
      <c r="AG1" s="41"/>
      <c r="AH1" s="41"/>
      <c r="AI1" s="41"/>
      <c r="AJ1" s="41"/>
      <c r="AK1" s="41"/>
      <c r="AL1" s="41"/>
      <c r="AM1" s="41"/>
      <c r="AN1" s="41"/>
      <c r="AO1" s="41"/>
    </row>
    <row r="2" spans="1:41" s="47" customFormat="1" ht="26.75" customHeight="1">
      <c r="B2" s="1075" t="s">
        <v>668</v>
      </c>
      <c r="C2" s="1075"/>
      <c r="D2" s="1075"/>
      <c r="E2" s="1075"/>
      <c r="F2" s="1075"/>
      <c r="G2" s="1075"/>
      <c r="H2" s="1075"/>
      <c r="I2" s="1075"/>
      <c r="J2" s="1075"/>
      <c r="K2" s="1075"/>
      <c r="L2" s="41"/>
      <c r="M2" s="41"/>
      <c r="N2" s="41"/>
      <c r="O2" s="41"/>
      <c r="P2" s="41"/>
      <c r="Q2" s="41"/>
      <c r="R2" s="41"/>
      <c r="S2" s="41"/>
      <c r="T2" s="724" t="s">
        <v>343</v>
      </c>
      <c r="U2" s="41"/>
      <c r="V2" s="41"/>
      <c r="W2" s="41"/>
      <c r="X2" s="41"/>
      <c r="Y2" s="41"/>
      <c r="Z2" s="41"/>
      <c r="AA2" s="41"/>
      <c r="AB2" s="41"/>
      <c r="AC2" s="41"/>
      <c r="AD2" s="41"/>
      <c r="AE2" s="41"/>
      <c r="AF2" s="41"/>
      <c r="AG2" s="41"/>
      <c r="AH2" s="41"/>
      <c r="AI2" s="41"/>
      <c r="AJ2" s="41"/>
      <c r="AK2" s="41"/>
      <c r="AL2" s="41"/>
      <c r="AM2" s="41"/>
      <c r="AN2" s="41"/>
      <c r="AO2" s="41"/>
    </row>
    <row r="3" spans="1:41" s="41" customFormat="1" ht="15" customHeight="1">
      <c r="B3" s="1072" t="s">
        <v>701</v>
      </c>
      <c r="C3" s="1072"/>
      <c r="D3" s="1077"/>
      <c r="E3" s="1078"/>
      <c r="F3" s="1078"/>
      <c r="G3" s="1078"/>
      <c r="H3" s="1078"/>
      <c r="I3" s="1078"/>
      <c r="J3" s="383"/>
      <c r="T3" s="724" t="s">
        <v>344</v>
      </c>
    </row>
    <row r="4" spans="1:41" s="41" customFormat="1" ht="15" customHeight="1">
      <c r="B4" s="1073" t="s">
        <v>484</v>
      </c>
      <c r="C4" s="1073"/>
      <c r="D4" s="1077"/>
      <c r="E4" s="1078"/>
      <c r="F4" s="1078"/>
      <c r="G4" s="1078"/>
      <c r="H4" s="1078"/>
      <c r="I4" s="1078"/>
      <c r="J4" s="46"/>
      <c r="T4" s="724" t="s">
        <v>345</v>
      </c>
    </row>
    <row r="5" spans="1:41" s="41" customFormat="1" ht="15" customHeight="1">
      <c r="B5" s="1073" t="s">
        <v>481</v>
      </c>
      <c r="C5" s="1073"/>
      <c r="D5" s="976"/>
      <c r="E5" s="69" t="s">
        <v>228</v>
      </c>
      <c r="F5" s="1070"/>
      <c r="G5" s="1070"/>
      <c r="H5" s="1070"/>
      <c r="I5" s="1070"/>
      <c r="J5" s="46"/>
      <c r="T5" s="724" t="s">
        <v>346</v>
      </c>
    </row>
    <row r="6" spans="1:41" s="41" customFormat="1" ht="15" customHeight="1">
      <c r="B6" s="1072" t="s">
        <v>482</v>
      </c>
      <c r="C6" s="1072"/>
      <c r="D6" s="1077"/>
      <c r="E6" s="1078"/>
      <c r="F6" s="1078"/>
      <c r="G6" s="1078"/>
      <c r="H6" s="1078"/>
      <c r="I6" s="1078"/>
      <c r="J6" s="46"/>
      <c r="T6" s="724" t="s">
        <v>347</v>
      </c>
    </row>
    <row r="7" spans="1:41" s="41" customFormat="1" ht="15" customHeight="1">
      <c r="B7" s="1072" t="s">
        <v>704</v>
      </c>
      <c r="C7" s="1072"/>
      <c r="D7" s="1074"/>
      <c r="E7" s="1074"/>
      <c r="F7" s="1074"/>
      <c r="G7" s="1074"/>
      <c r="H7" s="1074"/>
      <c r="I7" s="1074"/>
      <c r="J7" s="46"/>
      <c r="T7" s="724" t="s">
        <v>348</v>
      </c>
    </row>
    <row r="8" spans="1:41" s="41" customFormat="1" ht="15" customHeight="1">
      <c r="B8" s="1073" t="s">
        <v>483</v>
      </c>
      <c r="C8" s="1073"/>
      <c r="D8" s="1080"/>
      <c r="E8" s="1081"/>
      <c r="F8" s="1081"/>
      <c r="G8" s="1081"/>
      <c r="H8" s="1081"/>
      <c r="I8" s="1081"/>
      <c r="J8" s="46"/>
      <c r="T8" s="724" t="s">
        <v>349</v>
      </c>
    </row>
    <row r="9" spans="1:41" s="42" customFormat="1" ht="15" customHeight="1">
      <c r="B9" s="1073" t="s">
        <v>213</v>
      </c>
      <c r="C9" s="1073"/>
      <c r="D9" s="1081"/>
      <c r="E9" s="1081"/>
      <c r="F9" s="108"/>
      <c r="G9" s="69" t="s">
        <v>129</v>
      </c>
      <c r="H9" s="1082"/>
      <c r="I9" s="1082"/>
      <c r="J9" s="105"/>
      <c r="L9" s="128"/>
      <c r="M9" s="128"/>
      <c r="N9" s="128"/>
      <c r="O9" s="128"/>
      <c r="P9" s="128"/>
      <c r="Q9" s="128"/>
      <c r="R9" s="128"/>
      <c r="S9" s="128"/>
      <c r="T9" s="724" t="s">
        <v>350</v>
      </c>
      <c r="U9" s="128"/>
      <c r="V9" s="128"/>
      <c r="W9" s="128"/>
      <c r="X9" s="128"/>
      <c r="Y9" s="128"/>
      <c r="Z9" s="128"/>
      <c r="AA9" s="128"/>
      <c r="AB9" s="128"/>
      <c r="AC9" s="128"/>
      <c r="AD9" s="128"/>
      <c r="AE9" s="128"/>
      <c r="AF9" s="128"/>
      <c r="AG9" s="128"/>
      <c r="AH9" s="128"/>
      <c r="AI9" s="128"/>
      <c r="AJ9" s="128"/>
      <c r="AK9" s="128"/>
      <c r="AL9" s="128"/>
      <c r="AM9" s="128"/>
      <c r="AN9" s="128"/>
      <c r="AO9" s="128"/>
    </row>
    <row r="10" spans="1:41" s="42" customFormat="1" ht="15" customHeight="1">
      <c r="B10" s="1073" t="s">
        <v>214</v>
      </c>
      <c r="C10" s="1073"/>
      <c r="D10" s="1081"/>
      <c r="E10" s="1081"/>
      <c r="F10" s="43"/>
      <c r="G10" s="43"/>
      <c r="H10" s="44"/>
      <c r="I10" s="43"/>
      <c r="J10" s="105"/>
      <c r="L10" s="128"/>
      <c r="M10" s="128"/>
      <c r="N10" s="128"/>
      <c r="O10" s="128"/>
      <c r="P10" s="128"/>
      <c r="Q10" s="128"/>
      <c r="R10" s="128"/>
      <c r="S10" s="128"/>
      <c r="T10" s="724" t="s">
        <v>351</v>
      </c>
      <c r="U10" s="128"/>
      <c r="V10" s="128"/>
      <c r="W10" s="128"/>
      <c r="X10" s="128"/>
      <c r="Y10" s="128"/>
      <c r="Z10" s="128"/>
      <c r="AA10" s="128"/>
      <c r="AB10" s="128"/>
      <c r="AC10" s="128"/>
      <c r="AD10" s="128"/>
      <c r="AE10" s="128"/>
      <c r="AF10" s="128"/>
      <c r="AG10" s="128"/>
      <c r="AH10" s="128"/>
      <c r="AI10" s="128"/>
      <c r="AJ10" s="128"/>
      <c r="AK10" s="128"/>
      <c r="AL10" s="128"/>
      <c r="AM10" s="128"/>
      <c r="AN10" s="128"/>
      <c r="AO10" s="128"/>
    </row>
    <row r="11" spans="1:41" s="41" customFormat="1" ht="15" customHeight="1">
      <c r="B11" s="45"/>
      <c r="C11" s="45"/>
      <c r="D11" s="367"/>
      <c r="E11" s="46"/>
      <c r="F11" s="46"/>
      <c r="G11" s="46"/>
      <c r="H11" s="46"/>
      <c r="I11" s="384"/>
      <c r="J11" s="385"/>
      <c r="T11" s="724" t="s">
        <v>352</v>
      </c>
    </row>
    <row r="12" spans="1:41" s="42" customFormat="1" ht="15" customHeight="1">
      <c r="C12" s="347" t="s">
        <v>60</v>
      </c>
      <c r="D12" s="1076">
        <f>'5)Income'!D88</f>
        <v>0</v>
      </c>
      <c r="E12" s="1076"/>
      <c r="F12" s="1071" t="s">
        <v>217</v>
      </c>
      <c r="G12" s="1071"/>
      <c r="H12" s="1071"/>
      <c r="I12" s="1079"/>
      <c r="J12" s="1079"/>
      <c r="L12" s="128"/>
      <c r="M12" s="128"/>
      <c r="N12" s="128"/>
      <c r="O12" s="128"/>
      <c r="P12" s="128"/>
      <c r="Q12" s="128"/>
      <c r="R12" s="128"/>
      <c r="S12" s="128"/>
      <c r="T12" s="724" t="s">
        <v>353</v>
      </c>
      <c r="U12" s="128"/>
      <c r="V12" s="128"/>
      <c r="W12" s="128"/>
      <c r="X12" s="128"/>
      <c r="Y12" s="128"/>
      <c r="Z12" s="128"/>
      <c r="AA12" s="128"/>
      <c r="AB12" s="128"/>
      <c r="AC12" s="128"/>
      <c r="AD12" s="128"/>
      <c r="AE12" s="128"/>
      <c r="AF12" s="128"/>
      <c r="AG12" s="128"/>
      <c r="AH12" s="128"/>
      <c r="AI12" s="128"/>
      <c r="AJ12" s="128"/>
      <c r="AK12" s="128"/>
      <c r="AL12" s="128"/>
      <c r="AM12" s="128"/>
      <c r="AN12" s="128"/>
      <c r="AO12" s="128"/>
    </row>
    <row r="13" spans="1:41" s="41" customFormat="1" ht="15" customHeight="1">
      <c r="B13" s="1071" t="s">
        <v>219</v>
      </c>
      <c r="C13" s="1071"/>
      <c r="D13" s="1079"/>
      <c r="E13" s="1079"/>
      <c r="F13" s="1071" t="s">
        <v>215</v>
      </c>
      <c r="G13" s="1071"/>
      <c r="H13" s="1071"/>
      <c r="I13" s="1079"/>
      <c r="J13" s="1079"/>
      <c r="T13" s="724" t="s">
        <v>354</v>
      </c>
    </row>
    <row r="14" spans="1:41" s="42" customFormat="1" ht="15" customHeight="1">
      <c r="B14" s="1071" t="s">
        <v>218</v>
      </c>
      <c r="C14" s="1071"/>
      <c r="D14" s="1079"/>
      <c r="E14" s="1079"/>
      <c r="F14" s="1071" t="s">
        <v>273</v>
      </c>
      <c r="G14" s="1071"/>
      <c r="H14" s="1071"/>
      <c r="I14" s="775"/>
      <c r="J14" s="47"/>
      <c r="L14" s="128"/>
      <c r="M14" s="128"/>
      <c r="N14" s="128"/>
      <c r="O14" s="128"/>
      <c r="P14" s="128"/>
      <c r="Q14" s="128"/>
      <c r="R14" s="128"/>
      <c r="S14" s="128"/>
      <c r="T14" s="724" t="s">
        <v>355</v>
      </c>
      <c r="U14" s="128"/>
      <c r="V14" s="128"/>
      <c r="W14" s="128"/>
      <c r="X14" s="128"/>
      <c r="Y14" s="128"/>
      <c r="Z14" s="128"/>
      <c r="AA14" s="128"/>
      <c r="AB14" s="128"/>
      <c r="AC14" s="128"/>
      <c r="AD14" s="128"/>
      <c r="AE14" s="128"/>
      <c r="AF14" s="128"/>
      <c r="AG14" s="128"/>
      <c r="AH14" s="128"/>
      <c r="AI14" s="128"/>
      <c r="AJ14" s="128"/>
      <c r="AK14" s="128"/>
      <c r="AL14" s="128"/>
      <c r="AM14" s="128"/>
      <c r="AN14" s="128"/>
      <c r="AO14" s="128"/>
    </row>
    <row r="15" spans="1:41" s="46" customFormat="1" ht="15" customHeight="1">
      <c r="A15" s="47"/>
      <c r="B15" s="1071" t="s">
        <v>223</v>
      </c>
      <c r="C15" s="1071"/>
      <c r="D15" s="776">
        <f>ResSqFt</f>
        <v>0</v>
      </c>
      <c r="E15" s="47"/>
      <c r="F15" s="1071" t="s">
        <v>771</v>
      </c>
      <c r="G15" s="1071"/>
      <c r="H15" s="1071"/>
      <c r="I15" s="777"/>
      <c r="J15" s="47"/>
      <c r="K15" s="47"/>
      <c r="L15" s="41"/>
      <c r="M15" s="41"/>
      <c r="N15" s="41"/>
      <c r="O15" s="41"/>
      <c r="P15" s="41"/>
      <c r="Q15" s="41"/>
      <c r="R15" s="41"/>
      <c r="S15" s="41"/>
      <c r="T15" s="724" t="s">
        <v>356</v>
      </c>
      <c r="U15" s="41"/>
      <c r="V15" s="41"/>
      <c r="W15" s="41"/>
      <c r="X15" s="41"/>
      <c r="Y15" s="41"/>
      <c r="Z15" s="41"/>
      <c r="AA15" s="41"/>
      <c r="AB15" s="41"/>
      <c r="AC15" s="41"/>
      <c r="AD15" s="41"/>
      <c r="AE15" s="41"/>
      <c r="AF15" s="41"/>
      <c r="AG15" s="41"/>
      <c r="AH15" s="41"/>
      <c r="AI15" s="41"/>
      <c r="AJ15" s="41"/>
      <c r="AK15" s="41"/>
      <c r="AL15" s="41"/>
      <c r="AM15" s="41"/>
      <c r="AN15" s="41"/>
      <c r="AO15" s="41"/>
    </row>
    <row r="16" spans="1:41" s="46" customFormat="1" ht="15" customHeight="1">
      <c r="A16" s="47"/>
      <c r="B16" s="1071" t="s">
        <v>480</v>
      </c>
      <c r="C16" s="1071"/>
      <c r="D16" s="778" t="str">
        <f>IFERROR(D15/units,"-")</f>
        <v>-</v>
      </c>
      <c r="E16" s="1088"/>
      <c r="F16" s="1088"/>
      <c r="G16" s="1088"/>
      <c r="H16" s="1088"/>
      <c r="I16" s="779"/>
      <c r="J16" s="47"/>
      <c r="K16" s="47"/>
      <c r="L16" s="41"/>
      <c r="M16" s="41"/>
      <c r="N16" s="41"/>
      <c r="O16" s="41"/>
      <c r="P16" s="41"/>
      <c r="Q16" s="41"/>
      <c r="R16" s="41"/>
      <c r="S16" s="41"/>
      <c r="T16" s="724" t="s">
        <v>357</v>
      </c>
      <c r="U16" s="41"/>
      <c r="V16" s="41"/>
      <c r="W16" s="41"/>
      <c r="X16" s="41"/>
      <c r="Y16" s="41"/>
      <c r="Z16" s="41"/>
      <c r="AA16" s="41"/>
      <c r="AB16" s="41"/>
      <c r="AC16" s="41"/>
      <c r="AD16" s="41"/>
      <c r="AE16" s="41"/>
      <c r="AF16" s="41"/>
      <c r="AG16" s="41"/>
      <c r="AH16" s="41"/>
      <c r="AI16" s="41"/>
      <c r="AJ16" s="41"/>
      <c r="AK16" s="41"/>
      <c r="AL16" s="41"/>
      <c r="AM16" s="41"/>
      <c r="AN16" s="41"/>
      <c r="AO16" s="41"/>
    </row>
    <row r="17" spans="1:57" s="46" customFormat="1" ht="16.25" customHeight="1">
      <c r="A17" s="47"/>
      <c r="B17" s="58"/>
      <c r="C17" s="58"/>
      <c r="D17" s="780"/>
      <c r="E17" s="781"/>
      <c r="F17" s="781"/>
      <c r="G17" s="58" t="s">
        <v>772</v>
      </c>
      <c r="H17" s="1091"/>
      <c r="I17" s="1091"/>
      <c r="J17" s="1091"/>
      <c r="K17" s="1091"/>
      <c r="L17" s="41"/>
      <c r="M17" s="41"/>
      <c r="N17" s="41"/>
      <c r="O17" s="41"/>
      <c r="P17" s="41"/>
      <c r="Q17" s="41"/>
      <c r="R17" s="41"/>
      <c r="S17" s="41"/>
      <c r="T17" s="724" t="s">
        <v>358</v>
      </c>
      <c r="U17" s="41"/>
      <c r="V17" s="41"/>
      <c r="W17" s="41"/>
      <c r="X17" s="41"/>
      <c r="Y17" s="41"/>
      <c r="Z17" s="41"/>
      <c r="AA17" s="41"/>
      <c r="AB17" s="41"/>
      <c r="AC17" s="41"/>
      <c r="AD17" s="41"/>
      <c r="AE17" s="41"/>
      <c r="AF17" s="41"/>
      <c r="AG17" s="41"/>
      <c r="AH17" s="41"/>
      <c r="AI17" s="41"/>
      <c r="AJ17" s="41"/>
      <c r="AK17" s="41"/>
      <c r="AL17" s="41"/>
      <c r="AM17" s="41"/>
      <c r="AN17" s="41"/>
      <c r="AO17" s="41"/>
    </row>
    <row r="18" spans="1:57" s="46" customFormat="1" ht="16.25" customHeight="1">
      <c r="A18" s="47"/>
      <c r="B18" s="58"/>
      <c r="C18" s="58"/>
      <c r="D18" s="780"/>
      <c r="E18" s="505"/>
      <c r="F18" s="505"/>
      <c r="G18" s="516" t="s">
        <v>683</v>
      </c>
      <c r="H18" s="782"/>
      <c r="I18" s="783"/>
      <c r="J18" s="47"/>
      <c r="K18" s="47"/>
      <c r="L18" s="41"/>
      <c r="M18" s="41"/>
      <c r="N18" s="97" t="s">
        <v>665</v>
      </c>
      <c r="O18" s="41"/>
      <c r="P18" s="41"/>
      <c r="Q18" s="41"/>
      <c r="R18" s="41"/>
      <c r="S18" s="41"/>
      <c r="T18" s="724" t="s">
        <v>359</v>
      </c>
      <c r="U18" s="41"/>
      <c r="V18" s="41"/>
      <c r="W18" s="41"/>
      <c r="X18" s="41"/>
      <c r="Y18" s="41"/>
      <c r="Z18" s="41"/>
      <c r="AA18" s="41"/>
      <c r="AB18" s="41"/>
      <c r="AC18" s="41"/>
      <c r="AD18" s="41"/>
      <c r="AE18" s="41"/>
      <c r="AF18" s="41"/>
      <c r="AG18" s="41"/>
      <c r="AH18" s="41"/>
      <c r="AI18" s="41"/>
      <c r="AJ18" s="41"/>
      <c r="AK18" s="41"/>
      <c r="AL18" s="41"/>
      <c r="AM18" s="41"/>
      <c r="AN18" s="41"/>
      <c r="AO18" s="41"/>
    </row>
    <row r="19" spans="1:57" s="46" customFormat="1" ht="16.25" customHeight="1">
      <c r="A19" s="47"/>
      <c r="B19" s="58"/>
      <c r="C19" s="58"/>
      <c r="D19" s="780"/>
      <c r="E19" s="505"/>
      <c r="F19" s="505"/>
      <c r="G19" s="516" t="s">
        <v>575</v>
      </c>
      <c r="H19" s="777"/>
      <c r="I19" s="783"/>
      <c r="J19" s="47"/>
      <c r="K19" s="47"/>
      <c r="L19" s="41"/>
      <c r="M19" s="41"/>
      <c r="N19" s="97" t="s">
        <v>666</v>
      </c>
      <c r="O19" s="41"/>
      <c r="P19" s="41"/>
      <c r="Q19" s="41"/>
      <c r="R19" s="41"/>
      <c r="S19" s="41"/>
      <c r="T19" s="724" t="s">
        <v>360</v>
      </c>
      <c r="U19" s="41"/>
      <c r="V19" s="41"/>
      <c r="W19" s="41"/>
      <c r="X19" s="41"/>
      <c r="Y19" s="41"/>
      <c r="Z19" s="41"/>
      <c r="AA19" s="41"/>
      <c r="AB19" s="41"/>
      <c r="AC19" s="41"/>
      <c r="AD19" s="41"/>
      <c r="AE19" s="41"/>
      <c r="AF19" s="41"/>
      <c r="AG19" s="41"/>
      <c r="AH19" s="41"/>
      <c r="AI19" s="41"/>
      <c r="AJ19" s="41"/>
      <c r="AK19" s="41"/>
      <c r="AL19" s="41"/>
      <c r="AM19" s="41"/>
      <c r="AN19" s="41"/>
      <c r="AO19" s="41"/>
    </row>
    <row r="20" spans="1:57" ht="15.75" customHeight="1">
      <c r="B20" s="1083"/>
      <c r="C20" s="1084"/>
      <c r="E20" s="47"/>
      <c r="F20" s="47"/>
      <c r="G20" s="516" t="s">
        <v>576</v>
      </c>
      <c r="H20" s="1087"/>
      <c r="I20" s="1087"/>
      <c r="J20" s="58" t="s">
        <v>773</v>
      </c>
      <c r="K20" s="784" t="e">
        <f>('5)Income'!G37+'5)Income'!G49+'5)Income'!G61+'5)Income'!G73+'5)Income'!G80)/units</f>
        <v>#DIV/0!</v>
      </c>
      <c r="N20" s="97" t="s">
        <v>667</v>
      </c>
      <c r="T20" s="724" t="s">
        <v>361</v>
      </c>
    </row>
    <row r="21" spans="1:57" ht="15.75" customHeight="1">
      <c r="B21" s="59"/>
      <c r="C21"/>
      <c r="D21" s="47"/>
      <c r="G21" s="516" t="s">
        <v>774</v>
      </c>
      <c r="H21" s="785"/>
      <c r="I21" s="786"/>
      <c r="J21" s="787"/>
      <c r="K21" s="788"/>
      <c r="S21" s="346"/>
      <c r="T21" s="724" t="s">
        <v>362</v>
      </c>
      <c r="AO21" s="47"/>
      <c r="BE21" s="36"/>
    </row>
    <row r="22" spans="1:57" ht="15.75" customHeight="1">
      <c r="B22" s="59"/>
      <c r="C22" s="1092" t="s">
        <v>775</v>
      </c>
      <c r="D22" s="1092"/>
      <c r="E22" s="1092"/>
      <c r="F22" s="1092"/>
      <c r="G22" s="1092"/>
      <c r="H22" s="1092"/>
      <c r="I22" s="1092"/>
      <c r="J22" s="1092"/>
      <c r="K22" s="1092"/>
      <c r="S22" s="346"/>
      <c r="T22" s="724" t="s">
        <v>779</v>
      </c>
      <c r="AO22" s="47"/>
      <c r="BE22" s="36"/>
    </row>
    <row r="23" spans="1:57" ht="7.5" customHeight="1">
      <c r="B23" s="59"/>
      <c r="C23"/>
      <c r="E23" s="47"/>
      <c r="F23" s="47"/>
      <c r="G23" s="47"/>
      <c r="H23" s="516"/>
      <c r="I23" s="47"/>
      <c r="J23" s="47"/>
      <c r="K23" s="41"/>
      <c r="S23" s="346"/>
      <c r="T23" s="724" t="s">
        <v>780</v>
      </c>
      <c r="AO23" s="47"/>
      <c r="BE23" s="36"/>
    </row>
    <row r="24" spans="1:57" ht="15.75" customHeight="1">
      <c r="A24" s="36"/>
      <c r="C24" s="1093" t="s">
        <v>657</v>
      </c>
      <c r="D24" s="1093"/>
      <c r="E24" s="1093"/>
      <c r="F24" s="1093"/>
      <c r="G24" s="1093"/>
      <c r="H24" s="789"/>
      <c r="I24" s="47"/>
      <c r="J24" s="47"/>
      <c r="K24" s="47"/>
      <c r="S24" s="346"/>
      <c r="T24" s="724" t="s">
        <v>781</v>
      </c>
      <c r="AO24" s="47"/>
      <c r="BE24" s="36"/>
    </row>
    <row r="25" spans="1:57">
      <c r="B25" s="59"/>
      <c r="C25" s="59"/>
      <c r="D25" s="47"/>
      <c r="E25" s="47"/>
      <c r="F25" s="47"/>
      <c r="G25" s="47"/>
      <c r="H25" s="47"/>
      <c r="I25" s="47"/>
      <c r="J25" s="47"/>
      <c r="K25" s="47"/>
      <c r="T25" s="724" t="s">
        <v>782</v>
      </c>
    </row>
    <row r="26" spans="1:57" ht="15" customHeight="1">
      <c r="B26" s="129" t="s">
        <v>165</v>
      </c>
      <c r="C26" s="59" t="s">
        <v>188</v>
      </c>
      <c r="D26" s="134" t="s">
        <v>310</v>
      </c>
      <c r="E26" s="134" t="s">
        <v>311</v>
      </c>
      <c r="F26" s="134" t="s">
        <v>312</v>
      </c>
      <c r="G26" s="1089" t="s">
        <v>313</v>
      </c>
      <c r="H26" s="1090"/>
      <c r="I26" s="60" t="s">
        <v>63</v>
      </c>
      <c r="J26" s="47"/>
      <c r="K26" s="47"/>
      <c r="T26" s="724" t="s">
        <v>363</v>
      </c>
    </row>
    <row r="27" spans="1:57" ht="15" customHeight="1">
      <c r="B27" s="790" t="s">
        <v>776</v>
      </c>
      <c r="C27" s="791">
        <f>'5)Income'!U37</f>
        <v>0</v>
      </c>
      <c r="D27" s="791">
        <f>'5)Income'!U49</f>
        <v>0</v>
      </c>
      <c r="E27" s="791">
        <f>'5)Income'!U61</f>
        <v>0</v>
      </c>
      <c r="F27" s="791">
        <f>'5)Income'!U73</f>
        <v>0</v>
      </c>
      <c r="G27" s="1086">
        <f>'5)Income'!U80</f>
        <v>0</v>
      </c>
      <c r="H27" s="1086"/>
      <c r="I27" s="60">
        <f t="shared" ref="I27" si="0">SUM(C27:G27)</f>
        <v>0</v>
      </c>
      <c r="J27" s="47"/>
      <c r="K27" s="47"/>
      <c r="T27" s="724" t="s">
        <v>364</v>
      </c>
    </row>
    <row r="28" spans="1:57" ht="13">
      <c r="B28" s="790" t="s">
        <v>298</v>
      </c>
      <c r="C28" s="791">
        <f>'5)Income'!V37</f>
        <v>0</v>
      </c>
      <c r="D28" s="791">
        <f>'5)Income'!V49</f>
        <v>0</v>
      </c>
      <c r="E28" s="791">
        <f>'5)Income'!V61</f>
        <v>0</v>
      </c>
      <c r="F28" s="791">
        <f>'5)Income'!V73</f>
        <v>0</v>
      </c>
      <c r="G28" s="1086">
        <f>'5)Income'!V80</f>
        <v>0</v>
      </c>
      <c r="H28" s="1086"/>
      <c r="I28" s="60">
        <f t="shared" ref="I28:I35" si="1">SUM(C28:G28)</f>
        <v>0</v>
      </c>
      <c r="J28" s="47"/>
      <c r="K28" s="47"/>
      <c r="T28" s="724" t="s">
        <v>365</v>
      </c>
    </row>
    <row r="29" spans="1:57" ht="13">
      <c r="B29" s="790" t="s">
        <v>777</v>
      </c>
      <c r="C29" s="791">
        <f>'5)Income'!W37</f>
        <v>0</v>
      </c>
      <c r="D29" s="791">
        <f>'5)Income'!W49</f>
        <v>0</v>
      </c>
      <c r="E29" s="791">
        <f>'5)Income'!W61</f>
        <v>0</v>
      </c>
      <c r="F29" s="791">
        <f>'5)Income'!W73</f>
        <v>0</v>
      </c>
      <c r="G29" s="1086">
        <f>'5)Income'!W80</f>
        <v>0</v>
      </c>
      <c r="H29" s="1086"/>
      <c r="I29" s="60">
        <f t="shared" si="1"/>
        <v>0</v>
      </c>
      <c r="J29" s="47"/>
      <c r="K29" s="47"/>
      <c r="T29" s="724" t="s">
        <v>366</v>
      </c>
    </row>
    <row r="30" spans="1:57" ht="13">
      <c r="B30" s="790" t="s">
        <v>306</v>
      </c>
      <c r="C30" s="791">
        <f>'5)Income'!X37</f>
        <v>0</v>
      </c>
      <c r="D30" s="791">
        <f>'5)Income'!X49</f>
        <v>0</v>
      </c>
      <c r="E30" s="791">
        <f>'5)Income'!X61</f>
        <v>0</v>
      </c>
      <c r="F30" s="791">
        <f>'5)Income'!X73</f>
        <v>0</v>
      </c>
      <c r="G30" s="1086">
        <f>'5)Income'!X80</f>
        <v>0</v>
      </c>
      <c r="H30" s="1086"/>
      <c r="I30" s="60">
        <f t="shared" si="1"/>
        <v>0</v>
      </c>
      <c r="J30" s="47"/>
      <c r="K30" s="47"/>
      <c r="T30" s="724" t="s">
        <v>367</v>
      </c>
    </row>
    <row r="31" spans="1:57" ht="13">
      <c r="B31" s="790" t="s">
        <v>307</v>
      </c>
      <c r="C31" s="791">
        <f>'5)Income'!Y37</f>
        <v>0</v>
      </c>
      <c r="D31" s="791">
        <f>'5)Income'!Y49</f>
        <v>0</v>
      </c>
      <c r="E31" s="791">
        <f>'5)Income'!Y61</f>
        <v>0</v>
      </c>
      <c r="F31" s="791">
        <f>'5)Income'!Y73</f>
        <v>0</v>
      </c>
      <c r="G31" s="1086">
        <f>'5)Income'!Y80</f>
        <v>0</v>
      </c>
      <c r="H31" s="1086"/>
      <c r="I31" s="60">
        <f t="shared" si="1"/>
        <v>0</v>
      </c>
      <c r="J31" s="47"/>
      <c r="K31" s="47"/>
      <c r="T31" s="724" t="s">
        <v>368</v>
      </c>
    </row>
    <row r="32" spans="1:57" ht="13">
      <c r="B32" s="790" t="s">
        <v>778</v>
      </c>
      <c r="C32" s="791">
        <f>'5)Income'!Z37</f>
        <v>0</v>
      </c>
      <c r="D32" s="791">
        <f>'5)Income'!Z49</f>
        <v>0</v>
      </c>
      <c r="E32" s="791">
        <f>'5)Income'!Z61</f>
        <v>0</v>
      </c>
      <c r="F32" s="791">
        <f>'5)Income'!Z73</f>
        <v>0</v>
      </c>
      <c r="G32" s="1086">
        <f>'5)Income'!Z80</f>
        <v>0</v>
      </c>
      <c r="H32" s="1086"/>
      <c r="I32" s="60">
        <f t="shared" si="1"/>
        <v>0</v>
      </c>
      <c r="J32" s="47"/>
      <c r="K32" s="47"/>
      <c r="T32" s="724" t="s">
        <v>369</v>
      </c>
    </row>
    <row r="33" spans="2:20" ht="13">
      <c r="B33" s="790" t="s">
        <v>309</v>
      </c>
      <c r="C33" s="791">
        <f>'5)Income'!AA37</f>
        <v>0</v>
      </c>
      <c r="D33" s="791">
        <f>'5)Income'!AA49</f>
        <v>0</v>
      </c>
      <c r="E33" s="791">
        <f>'5)Income'!AA61</f>
        <v>0</v>
      </c>
      <c r="F33" s="791">
        <f>'5)Income'!AA73</f>
        <v>0</v>
      </c>
      <c r="G33" s="1086">
        <f>'5)Income'!AA80</f>
        <v>0</v>
      </c>
      <c r="H33" s="1086"/>
      <c r="I33" s="60">
        <f t="shared" si="1"/>
        <v>0</v>
      </c>
      <c r="J33" s="47"/>
      <c r="K33" s="47"/>
      <c r="T33" s="724" t="s">
        <v>370</v>
      </c>
    </row>
    <row r="34" spans="2:20" ht="13">
      <c r="B34" s="790" t="s">
        <v>308</v>
      </c>
      <c r="C34" s="791">
        <f>'5)Income'!AB37</f>
        <v>0</v>
      </c>
      <c r="D34" s="791">
        <f>'5)Income'!AB49</f>
        <v>0</v>
      </c>
      <c r="E34" s="791">
        <f>'5)Income'!AB61</f>
        <v>0</v>
      </c>
      <c r="F34" s="791">
        <f>'5)Income'!AB73</f>
        <v>0</v>
      </c>
      <c r="G34" s="1086">
        <f>'5)Income'!AB80</f>
        <v>0</v>
      </c>
      <c r="H34" s="1086"/>
      <c r="I34" s="60">
        <f t="shared" si="1"/>
        <v>0</v>
      </c>
      <c r="J34" s="47"/>
      <c r="K34" s="47"/>
      <c r="T34" s="724" t="s">
        <v>371</v>
      </c>
    </row>
    <row r="35" spans="2:20" ht="13">
      <c r="B35" s="277" t="s">
        <v>63</v>
      </c>
      <c r="C35" s="792">
        <f>SUM(C27:C34)</f>
        <v>0</v>
      </c>
      <c r="D35" s="792">
        <f>SUM(D27:D34)</f>
        <v>0</v>
      </c>
      <c r="E35" s="792">
        <f>SUM(E27:E34)</f>
        <v>0</v>
      </c>
      <c r="F35" s="792">
        <f>SUM(F27:F34)</f>
        <v>0</v>
      </c>
      <c r="G35" s="1124">
        <f>SUM(G27:G34)</f>
        <v>0</v>
      </c>
      <c r="H35" s="1030"/>
      <c r="I35" s="60">
        <f t="shared" si="1"/>
        <v>0</v>
      </c>
      <c r="J35" s="47"/>
      <c r="K35" s="47"/>
      <c r="T35" s="724" t="s">
        <v>372</v>
      </c>
    </row>
    <row r="36" spans="2:20" ht="15" customHeight="1">
      <c r="B36" s="47"/>
      <c r="C36" s="47"/>
      <c r="D36" s="47"/>
      <c r="E36" s="47"/>
      <c r="F36" s="47"/>
      <c r="G36" s="47"/>
      <c r="H36" s="1014"/>
      <c r="I36" s="1014"/>
      <c r="J36" s="47"/>
      <c r="K36" s="47"/>
      <c r="T36" s="724" t="s">
        <v>373</v>
      </c>
    </row>
    <row r="37" spans="2:20" ht="13.75" customHeight="1">
      <c r="B37" s="129" t="s">
        <v>166</v>
      </c>
      <c r="C37" s="47"/>
      <c r="D37" s="59" t="s">
        <v>173</v>
      </c>
      <c r="E37" s="59" t="s">
        <v>162</v>
      </c>
      <c r="F37" s="47"/>
      <c r="G37" s="47"/>
      <c r="H37" s="506" t="s">
        <v>577</v>
      </c>
      <c r="I37" s="1122" t="s">
        <v>281</v>
      </c>
      <c r="J37" s="1125" t="s">
        <v>163</v>
      </c>
      <c r="K37" s="47"/>
      <c r="T37" s="724" t="s">
        <v>374</v>
      </c>
    </row>
    <row r="38" spans="2:20" ht="14">
      <c r="B38" s="48" t="s">
        <v>167</v>
      </c>
      <c r="C38" s="48"/>
      <c r="D38" s="247">
        <f>'5)Income'!J88</f>
        <v>0</v>
      </c>
      <c r="E38" s="247">
        <f t="shared" ref="E38:E46" si="2">IFERROR(D38/units,0)</f>
        <v>0</v>
      </c>
      <c r="F38" s="47"/>
      <c r="G38" s="47"/>
      <c r="H38" s="562" t="s">
        <v>578</v>
      </c>
      <c r="I38" s="1123"/>
      <c r="J38" s="1126"/>
      <c r="K38" s="47"/>
      <c r="T38" s="724" t="s">
        <v>375</v>
      </c>
    </row>
    <row r="39" spans="2:20">
      <c r="B39" s="46" t="s">
        <v>261</v>
      </c>
      <c r="C39" s="47"/>
      <c r="D39" s="116">
        <f>'5)Income'!J107+'5)Income'!E113</f>
        <v>0</v>
      </c>
      <c r="E39" s="116">
        <f t="shared" si="2"/>
        <v>0</v>
      </c>
      <c r="F39" s="47"/>
      <c r="G39" s="47"/>
      <c r="H39" s="47" t="s">
        <v>81</v>
      </c>
      <c r="I39" s="114" t="str">
        <f>'7)Operating Proforma'!E37</f>
        <v>n/a</v>
      </c>
      <c r="J39" s="116" t="str">
        <f>IFERROR('7)Operating Proforma'!E40,0)</f>
        <v>-</v>
      </c>
      <c r="K39" s="47"/>
      <c r="T39" s="724" t="s">
        <v>376</v>
      </c>
    </row>
    <row r="40" spans="2:20">
      <c r="B40" s="47" t="s">
        <v>169</v>
      </c>
      <c r="C40" s="61">
        <f>'7)Operating Proforma'!C8</f>
        <v>7.0000000000000007E-2</v>
      </c>
      <c r="D40" s="116">
        <f>'7)Operating Proforma'!E8</f>
        <v>0</v>
      </c>
      <c r="E40" s="116">
        <f t="shared" si="2"/>
        <v>0</v>
      </c>
      <c r="F40" s="53"/>
      <c r="G40" s="53"/>
      <c r="H40" s="47" t="s">
        <v>83</v>
      </c>
      <c r="I40" s="114" t="str">
        <f>'7)Operating Proforma'!I37</f>
        <v>n/a</v>
      </c>
      <c r="J40" s="116" t="str">
        <f>IFERROR('7)Operating Proforma'!I40,0)</f>
        <v>-</v>
      </c>
      <c r="K40" s="47"/>
      <c r="T40" s="724" t="s">
        <v>377</v>
      </c>
    </row>
    <row r="41" spans="2:20">
      <c r="B41" s="47" t="s">
        <v>191</v>
      </c>
      <c r="C41" s="61"/>
      <c r="D41" s="116">
        <f>'7)Operating Proforma'!E12</f>
        <v>0</v>
      </c>
      <c r="E41" s="116">
        <f t="shared" si="2"/>
        <v>0</v>
      </c>
      <c r="F41" s="53"/>
      <c r="G41" s="53"/>
      <c r="H41" s="47" t="s">
        <v>184</v>
      </c>
      <c r="I41" s="114" t="str">
        <f>'7)Operating Proforma'!N37</f>
        <v>n/a</v>
      </c>
      <c r="J41" s="116" t="str">
        <f>IFERROR('7)Operating Proforma'!N40,0)</f>
        <v>-</v>
      </c>
      <c r="K41" s="47"/>
      <c r="T41" s="724" t="s">
        <v>378</v>
      </c>
    </row>
    <row r="42" spans="2:20">
      <c r="B42" s="46" t="s">
        <v>267</v>
      </c>
      <c r="C42" s="47"/>
      <c r="D42" s="116">
        <f>TotalOperating</f>
        <v>0</v>
      </c>
      <c r="E42" s="116">
        <f t="shared" si="2"/>
        <v>0</v>
      </c>
      <c r="F42" s="47"/>
      <c r="G42" s="47"/>
      <c r="H42" s="54" t="s">
        <v>185</v>
      </c>
      <c r="I42" s="115" t="str">
        <f>'7)Operating Proforma'!S37</f>
        <v>n/a</v>
      </c>
      <c r="J42" s="117" t="str">
        <f>IFERROR('7)Operating Proforma'!S40,0)</f>
        <v>-</v>
      </c>
      <c r="K42" s="47"/>
      <c r="T42" s="724" t="s">
        <v>379</v>
      </c>
    </row>
    <row r="43" spans="2:20">
      <c r="B43" s="47" t="s">
        <v>170</v>
      </c>
      <c r="C43" s="47"/>
      <c r="D43" s="116">
        <f>'7)Operating Proforma'!E24</f>
        <v>0</v>
      </c>
      <c r="E43" s="116">
        <f t="shared" si="2"/>
        <v>0</v>
      </c>
      <c r="F43" s="47"/>
      <c r="G43" s="47"/>
      <c r="H43" s="47"/>
      <c r="I43" s="47"/>
      <c r="J43" s="47"/>
      <c r="K43" s="47"/>
      <c r="L43" s="327"/>
      <c r="T43" s="724" t="s">
        <v>380</v>
      </c>
    </row>
    <row r="44" spans="2:20" ht="14">
      <c r="B44" s="47" t="s">
        <v>171</v>
      </c>
      <c r="C44" s="47"/>
      <c r="D44" s="116">
        <f>'7)Operating Proforma'!E25</f>
        <v>0</v>
      </c>
      <c r="E44" s="116">
        <f t="shared" si="2"/>
        <v>0</v>
      </c>
      <c r="F44" s="47"/>
      <c r="G44" s="47"/>
      <c r="H44" s="129" t="s">
        <v>190</v>
      </c>
      <c r="I44" s="47"/>
      <c r="J44" s="47"/>
      <c r="K44" s="47"/>
      <c r="T44" s="724" t="s">
        <v>381</v>
      </c>
    </row>
    <row r="45" spans="2:20">
      <c r="B45" s="47" t="s">
        <v>172</v>
      </c>
      <c r="C45" s="47"/>
      <c r="D45" s="116">
        <f>'7)Operating Proforma'!E36</f>
        <v>0</v>
      </c>
      <c r="E45" s="116">
        <f t="shared" si="2"/>
        <v>0</v>
      </c>
      <c r="F45" s="47"/>
      <c r="G45" s="47"/>
      <c r="H45" s="107" t="s">
        <v>262</v>
      </c>
      <c r="I45" s="108"/>
      <c r="J45" s="109">
        <f>'7)Operating Proforma'!C8</f>
        <v>7.0000000000000007E-2</v>
      </c>
      <c r="K45" s="47"/>
      <c r="T45" s="724" t="s">
        <v>382</v>
      </c>
    </row>
    <row r="46" spans="2:20">
      <c r="B46" s="112" t="s">
        <v>268</v>
      </c>
      <c r="C46" s="54"/>
      <c r="D46" s="117">
        <f>'7)Operating Proforma'!E39</f>
        <v>0</v>
      </c>
      <c r="E46" s="117">
        <f t="shared" si="2"/>
        <v>0</v>
      </c>
      <c r="F46" s="47"/>
      <c r="G46" s="47"/>
      <c r="H46" s="63" t="s">
        <v>265</v>
      </c>
      <c r="I46" s="46"/>
      <c r="J46" s="110">
        <f>'7)Operating Proforma'!D8</f>
        <v>7.0000000000000007E-2</v>
      </c>
      <c r="K46" s="47"/>
      <c r="T46" s="724" t="s">
        <v>383</v>
      </c>
    </row>
    <row r="47" spans="2:20">
      <c r="C47" s="47"/>
      <c r="D47" s="47"/>
      <c r="E47" s="47"/>
      <c r="F47" s="62"/>
      <c r="G47" s="62"/>
      <c r="H47" s="107" t="s">
        <v>207</v>
      </c>
      <c r="I47" s="108"/>
      <c r="J47" s="109">
        <f>'7)Operating Proforma'!C7</f>
        <v>0.02</v>
      </c>
      <c r="K47" s="47"/>
      <c r="T47" s="724" t="s">
        <v>384</v>
      </c>
    </row>
    <row r="48" spans="2:20" ht="14">
      <c r="B48" s="129" t="s">
        <v>174</v>
      </c>
      <c r="C48" s="47"/>
      <c r="D48" s="59" t="s">
        <v>179</v>
      </c>
      <c r="E48" s="59" t="s">
        <v>162</v>
      </c>
      <c r="F48" s="59" t="s">
        <v>186</v>
      </c>
      <c r="G48" s="59"/>
      <c r="H48" s="111" t="s">
        <v>266</v>
      </c>
      <c r="I48" s="112"/>
      <c r="J48" s="113">
        <f>'7)Operating Proforma'!D7</f>
        <v>0.02</v>
      </c>
      <c r="T48" s="724" t="s">
        <v>385</v>
      </c>
    </row>
    <row r="49" spans="2:41">
      <c r="B49" s="48" t="s">
        <v>175</v>
      </c>
      <c r="C49" s="48"/>
      <c r="D49" s="247">
        <f>'3)Sources &amp; Uses'!E67</f>
        <v>0</v>
      </c>
      <c r="E49" s="247">
        <f>IFERROR(D49/units,0)</f>
        <v>0</v>
      </c>
      <c r="F49" s="368">
        <f>IFERROR(D49/$D$54,0)</f>
        <v>0</v>
      </c>
      <c r="G49" s="53"/>
      <c r="H49" s="63" t="s">
        <v>192</v>
      </c>
      <c r="I49" s="46"/>
      <c r="J49" s="110"/>
      <c r="K49" s="47"/>
      <c r="T49" s="724" t="s">
        <v>386</v>
      </c>
    </row>
    <row r="50" spans="2:41">
      <c r="B50" s="47" t="s">
        <v>176</v>
      </c>
      <c r="C50" s="47"/>
      <c r="D50" s="116">
        <f>'3)Sources &amp; Uses'!E96</f>
        <v>0</v>
      </c>
      <c r="E50" s="116">
        <f>IFERROR(D50/units,0)</f>
        <v>0</v>
      </c>
      <c r="F50" s="369">
        <f>IFERROR(D50/$D$54,0)</f>
        <v>0</v>
      </c>
      <c r="G50" s="53"/>
      <c r="H50" s="1119" t="str">
        <f>'6)Expenses'!$B$8</f>
        <v>Administrative</v>
      </c>
      <c r="I50" s="1119"/>
      <c r="J50" s="110">
        <f>'7)Operating Proforma'!D16</f>
        <v>0.03</v>
      </c>
      <c r="K50" s="47"/>
      <c r="T50" s="724" t="s">
        <v>387</v>
      </c>
    </row>
    <row r="51" spans="2:41">
      <c r="B51" s="47" t="s">
        <v>16</v>
      </c>
      <c r="C51" s="47"/>
      <c r="D51" s="116">
        <f>'3)Sources &amp; Uses'!E99</f>
        <v>0</v>
      </c>
      <c r="E51" s="116">
        <f>IFERROR(D51/units,0)</f>
        <v>0</v>
      </c>
      <c r="F51" s="369">
        <f>IFERROR(D51/$D$54,0)</f>
        <v>0</v>
      </c>
      <c r="G51" s="53"/>
      <c r="H51" s="1119" t="str">
        <f>'6)Expenses'!$B$26</f>
        <v>Operating/Maintenance</v>
      </c>
      <c r="I51" s="1119"/>
      <c r="J51" s="110">
        <f>'7)Operating Proforma'!D17</f>
        <v>0.03</v>
      </c>
      <c r="K51" s="47"/>
      <c r="T51" s="724" t="s">
        <v>388</v>
      </c>
    </row>
    <row r="52" spans="2:41">
      <c r="B52" s="47" t="s">
        <v>177</v>
      </c>
      <c r="C52" s="47"/>
      <c r="D52" s="116">
        <f>'3)Sources &amp; Uses'!E181-'2)Summary'!D53</f>
        <v>0</v>
      </c>
      <c r="E52" s="116">
        <f>IFERROR(D52/units,0)</f>
        <v>0</v>
      </c>
      <c r="F52" s="369">
        <f>IFERROR(D52/$D$54,0)</f>
        <v>0</v>
      </c>
      <c r="G52" s="53"/>
      <c r="H52" s="1119" t="str">
        <f>'6)Expenses'!$B$36</f>
        <v>Utilities</v>
      </c>
      <c r="I52" s="1119"/>
      <c r="J52" s="110">
        <f>'7)Operating Proforma'!D18</f>
        <v>0.03</v>
      </c>
      <c r="K52" s="47"/>
      <c r="T52" s="724" t="s">
        <v>389</v>
      </c>
    </row>
    <row r="53" spans="2:41">
      <c r="B53" s="54" t="s">
        <v>178</v>
      </c>
      <c r="C53" s="54"/>
      <c r="D53" s="117">
        <f>'3)Sources &amp; Uses'!E178+'3)Sources &amp; Uses'!E179+'3)Sources &amp; Uses'!E180</f>
        <v>0</v>
      </c>
      <c r="E53" s="117">
        <f>IFERROR(D53/units,0)</f>
        <v>0</v>
      </c>
      <c r="F53" s="370">
        <f>IFERROR(D53/$D$54,0)</f>
        <v>0</v>
      </c>
      <c r="G53" s="53"/>
      <c r="H53" s="1121" t="str">
        <f>'6)Expenses'!$B$43</f>
        <v>Taxes/Insurance</v>
      </c>
      <c r="I53" s="1121"/>
      <c r="J53" s="113">
        <f>'7)Operating Proforma'!D19</f>
        <v>0.03</v>
      </c>
      <c r="K53" s="47"/>
      <c r="T53" s="724" t="s">
        <v>390</v>
      </c>
    </row>
    <row r="54" spans="2:41" ht="13">
      <c r="B54" s="55" t="s">
        <v>179</v>
      </c>
      <c r="C54" s="55"/>
      <c r="D54" s="473">
        <f>SUM(D49:D53)</f>
        <v>0</v>
      </c>
      <c r="E54" s="56" t="e">
        <f>D54/units</f>
        <v>#DIV/0!</v>
      </c>
      <c r="F54" s="47"/>
      <c r="G54" s="47"/>
      <c r="H54" s="47"/>
      <c r="I54" s="58"/>
      <c r="J54" s="61"/>
      <c r="K54" s="47"/>
      <c r="T54" s="724" t="s">
        <v>391</v>
      </c>
    </row>
    <row r="55" spans="2:41" ht="14">
      <c r="B55" s="47"/>
      <c r="C55" s="47"/>
      <c r="D55" s="47"/>
      <c r="E55" s="47"/>
      <c r="F55" s="47"/>
      <c r="G55" s="47"/>
      <c r="H55" s="129" t="s">
        <v>643</v>
      </c>
      <c r="I55" s="46"/>
      <c r="J55" s="46"/>
      <c r="K55" s="47"/>
      <c r="T55" s="724" t="s">
        <v>392</v>
      </c>
    </row>
    <row r="56" spans="2:41" ht="14">
      <c r="B56" s="129" t="s">
        <v>180</v>
      </c>
      <c r="C56" s="120"/>
      <c r="D56" s="59" t="s">
        <v>179</v>
      </c>
      <c r="E56" s="59" t="s">
        <v>162</v>
      </c>
      <c r="F56" s="59" t="s">
        <v>186</v>
      </c>
      <c r="G56" s="47"/>
      <c r="H56" s="112"/>
      <c r="I56" s="564" t="s">
        <v>179</v>
      </c>
      <c r="J56" s="564" t="s">
        <v>162</v>
      </c>
      <c r="K56" s="47"/>
      <c r="T56" s="724" t="s">
        <v>393</v>
      </c>
    </row>
    <row r="57" spans="2:41">
      <c r="B57" s="118" t="s">
        <v>271</v>
      </c>
      <c r="C57" s="47"/>
      <c r="D57" s="49"/>
      <c r="E57" s="49"/>
      <c r="F57" s="50"/>
      <c r="G57" s="53"/>
      <c r="H57" s="46" t="s">
        <v>184</v>
      </c>
      <c r="I57" s="248">
        <f>'7)Operating Proforma'!N64</f>
        <v>0</v>
      </c>
      <c r="J57" s="248">
        <f>IFERROR(I57/units,0)</f>
        <v>0</v>
      </c>
      <c r="K57" s="47"/>
      <c r="T57" s="724" t="s">
        <v>394</v>
      </c>
    </row>
    <row r="58" spans="2:41">
      <c r="B58" s="139" t="s">
        <v>684</v>
      </c>
      <c r="C58" s="47"/>
      <c r="D58" s="116">
        <f>'3)Sources &amp; Uses'!F11+'3)Sources &amp; Uses'!F12</f>
        <v>0</v>
      </c>
      <c r="E58" s="116">
        <f t="shared" ref="E58:E61" si="3">IFERROR(D58/units,0)</f>
        <v>0</v>
      </c>
      <c r="F58" s="369">
        <f t="shared" ref="F58:F63" si="4">IFERROR(D58/$D$70,0)</f>
        <v>0</v>
      </c>
      <c r="G58" s="53"/>
      <c r="H58" s="46" t="s">
        <v>185</v>
      </c>
      <c r="I58" s="248">
        <f>'7)Operating Proforma'!S64</f>
        <v>0</v>
      </c>
      <c r="J58" s="248">
        <f>IFERROR(I58/units,0)</f>
        <v>0</v>
      </c>
      <c r="K58" s="47"/>
      <c r="T58" s="724" t="s">
        <v>717</v>
      </c>
    </row>
    <row r="59" spans="2:41">
      <c r="B59" s="719" t="s">
        <v>682</v>
      </c>
      <c r="C59" s="47"/>
      <c r="D59" s="116">
        <f>'3)Sources &amp; Uses'!F13+'3)Sources &amp; Uses'!F14</f>
        <v>0</v>
      </c>
      <c r="E59" s="116">
        <f t="shared" si="3"/>
        <v>0</v>
      </c>
      <c r="F59" s="369">
        <f t="shared" si="4"/>
        <v>0</v>
      </c>
      <c r="G59" s="53"/>
      <c r="H59" s="112" t="s">
        <v>605</v>
      </c>
      <c r="I59" s="566">
        <f>'7)Operating Proforma'!X64</f>
        <v>0</v>
      </c>
      <c r="J59" s="566">
        <f>IFERROR(I59/units,0)</f>
        <v>0</v>
      </c>
      <c r="K59" s="47"/>
      <c r="T59" s="724" t="s">
        <v>718</v>
      </c>
    </row>
    <row r="60" spans="2:41">
      <c r="B60" s="719" t="s">
        <v>727</v>
      </c>
      <c r="D60" s="116">
        <f>'3)Sources &amp; Uses'!F15</f>
        <v>0</v>
      </c>
      <c r="E60" s="116">
        <f t="shared" si="3"/>
        <v>0</v>
      </c>
      <c r="F60" s="369">
        <f t="shared" si="4"/>
        <v>0</v>
      </c>
      <c r="G60" s="53"/>
      <c r="H60" s="46"/>
      <c r="I60" s="248"/>
      <c r="J60" s="248"/>
      <c r="K60" s="47"/>
      <c r="T60" s="724" t="s">
        <v>395</v>
      </c>
    </row>
    <row r="61" spans="2:41" ht="14">
      <c r="B61" s="719" t="s">
        <v>835</v>
      </c>
      <c r="D61" s="836">
        <f>'3)Sources &amp; Uses'!F16</f>
        <v>0</v>
      </c>
      <c r="E61" s="116">
        <f t="shared" si="3"/>
        <v>0</v>
      </c>
      <c r="F61" s="369">
        <f t="shared" si="4"/>
        <v>0</v>
      </c>
      <c r="G61" s="53"/>
      <c r="H61" s="452" t="s">
        <v>526</v>
      </c>
      <c r="I61" s="54"/>
      <c r="J61" s="54"/>
      <c r="K61" s="47"/>
      <c r="T61" s="724" t="s">
        <v>396</v>
      </c>
    </row>
    <row r="62" spans="2:41" s="47" customFormat="1">
      <c r="B62" s="139" t="s">
        <v>700</v>
      </c>
      <c r="D62" s="116">
        <f>'3)Sources &amp; Uses'!F18</f>
        <v>0</v>
      </c>
      <c r="E62" s="116">
        <f>IFERROR(D62/units,0)</f>
        <v>0</v>
      </c>
      <c r="F62" s="369">
        <f t="shared" si="4"/>
        <v>0</v>
      </c>
      <c r="G62" s="53"/>
      <c r="H62" s="108" t="s">
        <v>527</v>
      </c>
      <c r="I62" s="108"/>
      <c r="J62" s="718" t="e">
        <f>'8)Housing Credits'!F12</f>
        <v>#DIV/0!</v>
      </c>
      <c r="L62" s="41"/>
      <c r="M62" s="41"/>
      <c r="N62" s="41"/>
      <c r="O62" s="41"/>
      <c r="P62" s="41"/>
      <c r="Q62" s="41"/>
      <c r="R62" s="41"/>
      <c r="S62" s="41"/>
      <c r="T62" s="724" t="s">
        <v>397</v>
      </c>
      <c r="U62" s="41"/>
      <c r="V62" s="41"/>
      <c r="W62" s="41"/>
      <c r="X62" s="41"/>
      <c r="Y62" s="41"/>
      <c r="Z62" s="41"/>
      <c r="AA62" s="41"/>
      <c r="AB62" s="41"/>
      <c r="AC62" s="41"/>
      <c r="AD62" s="41"/>
      <c r="AE62" s="41"/>
      <c r="AF62" s="41"/>
      <c r="AG62" s="41"/>
      <c r="AH62" s="41"/>
      <c r="AI62" s="41"/>
      <c r="AJ62" s="41"/>
      <c r="AK62" s="41"/>
      <c r="AL62" s="41"/>
      <c r="AM62" s="41"/>
      <c r="AN62" s="41"/>
      <c r="AO62" s="41"/>
    </row>
    <row r="63" spans="2:41" s="47" customFormat="1">
      <c r="B63" s="139" t="s">
        <v>269</v>
      </c>
      <c r="D63" s="116">
        <f>'3)Sources &amp; Uses'!F19+'3)Sources &amp; Uses'!F20+'3)Sources &amp; Uses'!F21</f>
        <v>0</v>
      </c>
      <c r="E63" s="116">
        <f>IFERROR(D63/units,0)</f>
        <v>0</v>
      </c>
      <c r="F63" s="369">
        <f t="shared" si="4"/>
        <v>0</v>
      </c>
      <c r="G63" s="53"/>
      <c r="H63" s="46" t="s">
        <v>476</v>
      </c>
      <c r="I63" s="46"/>
      <c r="J63" s="367">
        <f>IFERROR(J62/units,0)</f>
        <v>0</v>
      </c>
      <c r="L63" s="41"/>
      <c r="M63" s="41"/>
      <c r="N63" s="41"/>
      <c r="O63" s="41"/>
      <c r="P63" s="41"/>
      <c r="Q63" s="41"/>
      <c r="R63" s="41"/>
      <c r="S63" s="41"/>
      <c r="T63" s="724" t="s">
        <v>398</v>
      </c>
      <c r="U63" s="41"/>
      <c r="V63" s="41"/>
      <c r="W63" s="41"/>
      <c r="X63" s="41"/>
      <c r="Y63" s="41"/>
      <c r="Z63" s="41"/>
      <c r="AA63" s="41"/>
      <c r="AB63" s="41"/>
      <c r="AC63" s="41"/>
      <c r="AD63" s="41"/>
      <c r="AE63" s="41"/>
      <c r="AF63" s="41"/>
      <c r="AG63" s="41"/>
      <c r="AH63" s="41"/>
      <c r="AI63" s="41"/>
      <c r="AJ63" s="41"/>
      <c r="AK63" s="41"/>
      <c r="AL63" s="41"/>
      <c r="AM63" s="41"/>
      <c r="AN63" s="41"/>
      <c r="AO63" s="41"/>
    </row>
    <row r="64" spans="2:41" s="47" customFormat="1">
      <c r="B64" s="119" t="s">
        <v>270</v>
      </c>
      <c r="D64" s="51"/>
      <c r="E64" s="51"/>
      <c r="F64" s="53"/>
      <c r="G64" s="53"/>
      <c r="H64" s="111" t="s">
        <v>477</v>
      </c>
      <c r="I64" s="112"/>
      <c r="J64" s="113">
        <f>'8)Housing Credits'!C10</f>
        <v>0</v>
      </c>
      <c r="K64" s="51"/>
      <c r="L64" s="41"/>
      <c r="M64" s="41"/>
      <c r="N64" s="41"/>
      <c r="O64" s="41"/>
      <c r="P64" s="41"/>
      <c r="Q64" s="41"/>
      <c r="R64" s="41"/>
      <c r="S64" s="41"/>
      <c r="T64" s="724" t="s">
        <v>399</v>
      </c>
      <c r="U64" s="41"/>
      <c r="V64" s="41"/>
      <c r="W64" s="41"/>
      <c r="X64" s="41"/>
      <c r="Y64" s="41"/>
      <c r="Z64" s="41"/>
      <c r="AA64" s="41"/>
      <c r="AB64" s="41"/>
      <c r="AC64" s="41"/>
      <c r="AD64" s="41"/>
      <c r="AE64" s="41"/>
      <c r="AF64" s="41"/>
      <c r="AG64" s="41"/>
      <c r="AH64" s="41"/>
      <c r="AI64" s="41"/>
      <c r="AJ64" s="41"/>
      <c r="AK64" s="41"/>
      <c r="AL64" s="41"/>
      <c r="AM64" s="41"/>
      <c r="AN64" s="41"/>
      <c r="AO64" s="41"/>
    </row>
    <row r="65" spans="1:41" s="47" customFormat="1">
      <c r="B65" s="719" t="s">
        <v>187</v>
      </c>
      <c r="D65" s="116">
        <f>'3)Sources &amp; Uses'!F27</f>
        <v>0</v>
      </c>
      <c r="E65" s="116">
        <f t="shared" ref="E65:E69" si="5">IFERROR(D65/units,0)</f>
        <v>0</v>
      </c>
      <c r="F65" s="369">
        <f t="shared" ref="F65:F70" si="6">IFERROR(D65/$D$70,0)</f>
        <v>0</v>
      </c>
      <c r="G65" s="53"/>
      <c r="K65" s="671"/>
      <c r="L65" s="41"/>
      <c r="M65" s="41"/>
      <c r="N65" s="41"/>
      <c r="O65" s="41"/>
      <c r="P65" s="41"/>
      <c r="Q65" s="41"/>
      <c r="R65" s="41"/>
      <c r="S65" s="41"/>
      <c r="T65" s="724" t="s">
        <v>400</v>
      </c>
      <c r="U65" s="41"/>
      <c r="V65" s="41"/>
      <c r="W65" s="41"/>
      <c r="X65" s="41"/>
      <c r="Y65" s="41"/>
      <c r="Z65" s="41"/>
      <c r="AA65" s="41"/>
      <c r="AB65" s="41"/>
      <c r="AC65" s="41"/>
      <c r="AD65" s="41"/>
      <c r="AE65" s="41"/>
      <c r="AF65" s="41"/>
      <c r="AG65" s="41"/>
      <c r="AH65" s="41"/>
      <c r="AI65" s="41"/>
      <c r="AJ65" s="41"/>
      <c r="AK65" s="41"/>
      <c r="AL65" s="41"/>
      <c r="AM65" s="41"/>
      <c r="AN65" s="41"/>
      <c r="AO65" s="41"/>
    </row>
    <row r="66" spans="1:41" s="47" customFormat="1" ht="14">
      <c r="B66" s="139" t="s">
        <v>579</v>
      </c>
      <c r="D66" s="116">
        <f>'3)Sources &amp; Uses'!F28</f>
        <v>0</v>
      </c>
      <c r="E66" s="116">
        <f t="shared" si="5"/>
        <v>0</v>
      </c>
      <c r="F66" s="369">
        <f t="shared" si="6"/>
        <v>0</v>
      </c>
      <c r="G66" s="53"/>
      <c r="H66" s="129" t="s">
        <v>699</v>
      </c>
      <c r="K66" s="51"/>
      <c r="L66" s="41"/>
      <c r="M66" s="41"/>
      <c r="N66" s="41"/>
      <c r="O66" s="41"/>
      <c r="P66" s="41"/>
      <c r="Q66" s="41"/>
      <c r="R66" s="41"/>
      <c r="S66" s="41"/>
      <c r="T66" s="724" t="s">
        <v>401</v>
      </c>
      <c r="U66" s="41"/>
      <c r="V66" s="41"/>
      <c r="W66" s="41"/>
      <c r="X66" s="41"/>
      <c r="Y66" s="41"/>
      <c r="Z66" s="41"/>
      <c r="AA66" s="41"/>
      <c r="AB66" s="41"/>
      <c r="AC66" s="41"/>
      <c r="AD66" s="41"/>
      <c r="AE66" s="41"/>
      <c r="AF66" s="41"/>
      <c r="AG66" s="41"/>
      <c r="AH66" s="41"/>
      <c r="AI66" s="41"/>
      <c r="AJ66" s="41"/>
      <c r="AK66" s="41"/>
      <c r="AL66" s="41"/>
      <c r="AM66" s="41"/>
      <c r="AN66" s="41"/>
      <c r="AO66" s="41"/>
    </row>
    <row r="67" spans="1:41" s="47" customFormat="1">
      <c r="B67" s="139" t="s">
        <v>715</v>
      </c>
      <c r="D67" s="116">
        <f>'3)Sources &amp; Uses'!F29</f>
        <v>0</v>
      </c>
      <c r="E67" s="116">
        <f t="shared" si="5"/>
        <v>0</v>
      </c>
      <c r="F67" s="369">
        <f t="shared" si="6"/>
        <v>0</v>
      </c>
      <c r="G67" s="53"/>
      <c r="H67" s="108" t="s">
        <v>719</v>
      </c>
      <c r="I67" s="48"/>
      <c r="J67" s="247">
        <f>D58+D59+D60</f>
        <v>0</v>
      </c>
      <c r="K67" s="51"/>
      <c r="L67" s="41"/>
      <c r="M67" s="41"/>
      <c r="N67" s="41"/>
      <c r="O67" s="41"/>
      <c r="P67" s="41"/>
      <c r="Q67" s="41"/>
      <c r="R67" s="41"/>
      <c r="S67" s="41"/>
      <c r="T67" s="724" t="s">
        <v>402</v>
      </c>
      <c r="U67" s="41"/>
      <c r="V67" s="41"/>
      <c r="W67" s="41"/>
      <c r="X67" s="41"/>
      <c r="Y67" s="41"/>
      <c r="Z67" s="41"/>
      <c r="AA67" s="41"/>
      <c r="AB67" s="41"/>
      <c r="AC67" s="41"/>
      <c r="AD67" s="41"/>
      <c r="AE67" s="41"/>
      <c r="AF67" s="41"/>
      <c r="AG67" s="41"/>
      <c r="AH67" s="41"/>
      <c r="AI67" s="41"/>
      <c r="AJ67" s="41"/>
      <c r="AK67" s="41"/>
      <c r="AL67" s="41"/>
      <c r="AM67" s="41"/>
      <c r="AN67" s="41"/>
      <c r="AO67" s="41"/>
    </row>
    <row r="68" spans="1:41" s="47" customFormat="1">
      <c r="A68" s="68"/>
      <c r="B68" s="719" t="s">
        <v>181</v>
      </c>
      <c r="D68" s="116">
        <f>'3)Sources &amp; Uses'!F39</f>
        <v>0</v>
      </c>
      <c r="E68" s="116">
        <f t="shared" si="5"/>
        <v>0</v>
      </c>
      <c r="F68" s="369">
        <f t="shared" si="6"/>
        <v>0</v>
      </c>
      <c r="G68" s="53"/>
      <c r="H68" s="46" t="s">
        <v>478</v>
      </c>
      <c r="J68" s="248">
        <f>IFERROR(J67/units,0)</f>
        <v>0</v>
      </c>
      <c r="K68" s="51"/>
      <c r="L68" s="41"/>
      <c r="M68" s="41"/>
      <c r="N68" s="41"/>
      <c r="O68" s="41"/>
      <c r="P68" s="41"/>
      <c r="Q68" s="41"/>
      <c r="R68" s="41"/>
      <c r="S68" s="41"/>
      <c r="T68" s="724" t="s">
        <v>403</v>
      </c>
      <c r="U68" s="41"/>
      <c r="V68" s="41"/>
      <c r="W68" s="41"/>
      <c r="X68" s="41"/>
      <c r="Y68" s="41"/>
      <c r="Z68" s="41"/>
      <c r="AA68" s="41"/>
      <c r="AB68" s="41"/>
      <c r="AC68" s="41"/>
      <c r="AD68" s="41"/>
      <c r="AE68" s="41"/>
      <c r="AF68" s="41"/>
      <c r="AG68" s="41"/>
      <c r="AH68" s="41"/>
      <c r="AI68" s="41"/>
      <c r="AJ68" s="41"/>
      <c r="AK68" s="41"/>
      <c r="AL68" s="41"/>
      <c r="AM68" s="41"/>
      <c r="AN68" s="41"/>
      <c r="AO68" s="41"/>
    </row>
    <row r="69" spans="1:41" s="47" customFormat="1">
      <c r="B69" s="720" t="s">
        <v>182</v>
      </c>
      <c r="C69" s="54"/>
      <c r="D69" s="117">
        <f>SUM('3)Sources &amp; Uses'!F30:F38)</f>
        <v>0</v>
      </c>
      <c r="E69" s="117">
        <f t="shared" si="5"/>
        <v>0</v>
      </c>
      <c r="F69" s="370">
        <f t="shared" si="6"/>
        <v>0</v>
      </c>
      <c r="G69" s="53"/>
      <c r="H69" s="112" t="s">
        <v>479</v>
      </c>
      <c r="I69" s="54"/>
      <c r="J69" s="693">
        <f>IFERROR(J67/TDC,0)</f>
        <v>0</v>
      </c>
      <c r="K69" s="51"/>
      <c r="L69" s="41"/>
      <c r="M69" s="41"/>
      <c r="N69" s="41"/>
      <c r="O69" s="41"/>
      <c r="P69" s="41"/>
      <c r="Q69" s="41"/>
      <c r="R69" s="41"/>
      <c r="S69" s="41"/>
      <c r="T69" s="724" t="s">
        <v>404</v>
      </c>
      <c r="U69" s="41"/>
      <c r="V69" s="41"/>
      <c r="W69" s="41"/>
      <c r="X69" s="41"/>
      <c r="Y69" s="41"/>
      <c r="Z69" s="41"/>
      <c r="AA69" s="41"/>
      <c r="AB69" s="41"/>
      <c r="AC69" s="41"/>
      <c r="AD69" s="41"/>
      <c r="AE69" s="41"/>
      <c r="AF69" s="41"/>
      <c r="AG69" s="41"/>
      <c r="AH69" s="41"/>
      <c r="AI69" s="41"/>
      <c r="AJ69" s="41"/>
      <c r="AK69" s="41"/>
      <c r="AL69" s="41"/>
      <c r="AM69" s="41"/>
      <c r="AN69" s="41"/>
      <c r="AO69" s="41"/>
    </row>
    <row r="70" spans="1:41" s="68" customFormat="1" ht="13">
      <c r="A70" s="47"/>
      <c r="B70" s="121" t="s">
        <v>179</v>
      </c>
      <c r="C70" s="121"/>
      <c r="D70" s="473">
        <f>SUM(D57:D69)</f>
        <v>0</v>
      </c>
      <c r="E70" s="116">
        <f>IFERROR(D70/units,0)</f>
        <v>0</v>
      </c>
      <c r="F70" s="369">
        <f t="shared" si="6"/>
        <v>0</v>
      </c>
      <c r="G70" s="122"/>
      <c r="H70" s="47"/>
      <c r="I70" s="47"/>
      <c r="J70" s="47"/>
      <c r="K70" s="123"/>
      <c r="L70" s="328"/>
      <c r="M70" s="328"/>
      <c r="N70" s="328"/>
      <c r="O70" s="328"/>
      <c r="P70" s="328"/>
      <c r="Q70" s="328"/>
      <c r="R70" s="328"/>
      <c r="S70" s="328"/>
      <c r="T70" s="724" t="s">
        <v>405</v>
      </c>
      <c r="U70" s="328"/>
      <c r="V70" s="328"/>
      <c r="W70" s="328"/>
      <c r="X70" s="328"/>
      <c r="Y70" s="328"/>
      <c r="Z70" s="328"/>
      <c r="AA70" s="328"/>
      <c r="AB70" s="328"/>
      <c r="AC70" s="328"/>
      <c r="AD70" s="328"/>
      <c r="AE70" s="328"/>
      <c r="AF70" s="328"/>
      <c r="AG70" s="328"/>
      <c r="AH70" s="328"/>
      <c r="AI70" s="328"/>
      <c r="AJ70" s="328"/>
      <c r="AK70" s="328"/>
      <c r="AL70" s="328"/>
      <c r="AM70" s="328"/>
      <c r="AN70" s="328"/>
      <c r="AO70" s="328"/>
    </row>
    <row r="71" spans="1:41" s="47" customFormat="1" ht="14">
      <c r="B71" s="55"/>
      <c r="C71" s="55"/>
      <c r="D71" s="56"/>
      <c r="E71" s="56"/>
      <c r="H71" s="1120" t="s">
        <v>722</v>
      </c>
      <c r="I71" s="1120"/>
      <c r="J71" s="1120"/>
      <c r="K71" s="51"/>
      <c r="L71" s="41"/>
      <c r="M71" s="41"/>
      <c r="N71" s="41"/>
      <c r="O71" s="41"/>
      <c r="P71" s="41"/>
      <c r="Q71" s="41"/>
      <c r="R71" s="41"/>
      <c r="S71" s="41"/>
      <c r="T71" s="724" t="s">
        <v>406</v>
      </c>
      <c r="U71" s="41"/>
      <c r="V71" s="41"/>
      <c r="W71" s="41"/>
      <c r="X71" s="41"/>
      <c r="Y71" s="41"/>
      <c r="Z71" s="41"/>
      <c r="AA71" s="41"/>
      <c r="AB71" s="41"/>
      <c r="AC71" s="41"/>
      <c r="AD71" s="41"/>
      <c r="AE71" s="41"/>
      <c r="AF71" s="41"/>
      <c r="AG71" s="41"/>
      <c r="AH71" s="41"/>
      <c r="AI71" s="41"/>
      <c r="AJ71" s="41"/>
      <c r="AK71" s="41"/>
      <c r="AL71" s="41"/>
      <c r="AM71" s="41"/>
      <c r="AN71" s="41"/>
      <c r="AO71" s="41"/>
    </row>
    <row r="72" spans="1:41" s="47" customFormat="1" ht="13.25" customHeight="1">
      <c r="B72" s="278" t="s">
        <v>183</v>
      </c>
      <c r="C72" s="279"/>
      <c r="D72" s="280">
        <f>D70-D54</f>
        <v>0</v>
      </c>
      <c r="E72" s="280">
        <f>IFERROR(D72/units,0)</f>
        <v>0</v>
      </c>
      <c r="F72" s="281">
        <f>IFERROR(D72/D54,0)</f>
        <v>0</v>
      </c>
      <c r="H72" s="727" t="s">
        <v>720</v>
      </c>
      <c r="I72" s="725"/>
      <c r="J72" s="728">
        <f>'3)Sources &amp; Uses'!I44</f>
        <v>0</v>
      </c>
      <c r="K72" s="51"/>
      <c r="L72" s="41"/>
      <c r="M72" s="41"/>
      <c r="N72" s="41"/>
      <c r="O72" s="41"/>
      <c r="P72" s="41"/>
      <c r="Q72" s="41"/>
      <c r="R72" s="41"/>
      <c r="S72" s="41"/>
      <c r="T72" s="724" t="s">
        <v>407</v>
      </c>
      <c r="U72" s="41"/>
      <c r="V72" s="41"/>
      <c r="W72" s="41"/>
      <c r="X72" s="41"/>
      <c r="Y72" s="41"/>
      <c r="Z72" s="41"/>
      <c r="AA72" s="41"/>
      <c r="AB72" s="41"/>
      <c r="AC72" s="41"/>
      <c r="AD72" s="41"/>
      <c r="AE72" s="41"/>
      <c r="AF72" s="41"/>
      <c r="AG72" s="41"/>
      <c r="AH72" s="41"/>
      <c r="AI72" s="41"/>
      <c r="AJ72" s="41"/>
      <c r="AK72" s="41"/>
      <c r="AL72" s="41"/>
      <c r="AM72" s="41"/>
      <c r="AN72" s="41"/>
      <c r="AO72" s="41"/>
    </row>
    <row r="73" spans="1:41" s="47" customFormat="1" ht="12.5" customHeight="1">
      <c r="C73" s="279"/>
      <c r="D73" s="280"/>
      <c r="E73" s="280"/>
      <c r="F73" s="281"/>
      <c r="H73" s="726" t="s">
        <v>721</v>
      </c>
      <c r="I73" s="726"/>
      <c r="J73" s="729" t="e">
        <f>'3)Sources &amp; Uses'!#REF!</f>
        <v>#REF!</v>
      </c>
      <c r="K73" s="51"/>
      <c r="L73" s="41"/>
      <c r="M73" s="41"/>
      <c r="N73" s="41"/>
      <c r="O73" s="41"/>
      <c r="P73" s="41"/>
      <c r="Q73" s="41"/>
      <c r="R73" s="41"/>
      <c r="S73" s="41"/>
      <c r="T73" s="724" t="s">
        <v>408</v>
      </c>
      <c r="U73" s="41"/>
      <c r="V73" s="41"/>
      <c r="W73" s="41"/>
      <c r="X73" s="41"/>
      <c r="Y73" s="41"/>
      <c r="Z73" s="41"/>
      <c r="AA73" s="41"/>
      <c r="AB73" s="41"/>
      <c r="AC73" s="41"/>
      <c r="AD73" s="41"/>
      <c r="AE73" s="41"/>
      <c r="AF73" s="41"/>
      <c r="AG73" s="41"/>
      <c r="AH73" s="41"/>
      <c r="AI73" s="41"/>
      <c r="AJ73" s="41"/>
      <c r="AK73" s="41"/>
      <c r="AL73" s="41"/>
      <c r="AM73" s="41"/>
      <c r="AN73" s="41"/>
      <c r="AO73" s="41"/>
    </row>
    <row r="74" spans="1:41" s="47" customFormat="1" ht="12.5" customHeight="1">
      <c r="C74" s="279"/>
      <c r="D74" s="280"/>
      <c r="E74" s="280"/>
      <c r="F74" s="281"/>
      <c r="H74" s="965"/>
      <c r="I74" s="965"/>
      <c r="J74" s="966"/>
      <c r="K74" s="51"/>
      <c r="L74" s="41"/>
      <c r="M74" s="41"/>
      <c r="N74" s="41"/>
      <c r="O74" s="41"/>
      <c r="P74" s="41"/>
      <c r="Q74" s="41"/>
      <c r="R74" s="41"/>
      <c r="S74" s="41"/>
      <c r="T74" s="724"/>
      <c r="U74" s="41"/>
      <c r="V74" s="41"/>
      <c r="W74" s="41"/>
      <c r="X74" s="41"/>
      <c r="Y74" s="41"/>
      <c r="Z74" s="41"/>
      <c r="AA74" s="41"/>
      <c r="AB74" s="41"/>
      <c r="AC74" s="41"/>
      <c r="AD74" s="41"/>
      <c r="AE74" s="41"/>
      <c r="AF74" s="41"/>
      <c r="AG74" s="41"/>
      <c r="AH74" s="41"/>
      <c r="AI74" s="41"/>
      <c r="AJ74" s="41"/>
      <c r="AK74" s="41"/>
      <c r="AL74" s="41"/>
      <c r="AM74" s="41"/>
      <c r="AN74" s="41"/>
      <c r="AO74" s="41"/>
    </row>
    <row r="75" spans="1:41" s="47" customFormat="1" ht="20.5" thickBot="1">
      <c r="B75" s="1085" t="s">
        <v>641</v>
      </c>
      <c r="C75" s="1085"/>
      <c r="D75" s="1085"/>
      <c r="E75" s="1085"/>
      <c r="F75" s="1085"/>
      <c r="G75" s="1085"/>
      <c r="H75" s="1085"/>
      <c r="I75" s="1085"/>
      <c r="J75" s="1085"/>
      <c r="L75" s="41"/>
      <c r="M75" s="41"/>
      <c r="N75" s="41"/>
      <c r="O75" s="41"/>
      <c r="P75" s="41"/>
      <c r="Q75" s="41"/>
      <c r="R75" s="41"/>
      <c r="S75" s="41"/>
      <c r="T75" s="724" t="s">
        <v>409</v>
      </c>
      <c r="U75" s="41"/>
      <c r="V75" s="41"/>
      <c r="W75" s="41"/>
      <c r="X75" s="41"/>
      <c r="Y75" s="41"/>
      <c r="Z75" s="41"/>
      <c r="AA75" s="41"/>
      <c r="AB75" s="41"/>
      <c r="AC75" s="41"/>
      <c r="AD75" s="41"/>
      <c r="AE75" s="41"/>
      <c r="AF75" s="41"/>
      <c r="AG75" s="41"/>
      <c r="AH75" s="41"/>
      <c r="AI75" s="41"/>
      <c r="AJ75" s="41"/>
      <c r="AK75" s="41"/>
      <c r="AL75" s="41"/>
      <c r="AM75" s="41"/>
      <c r="AN75" s="41"/>
      <c r="AO75" s="41"/>
    </row>
    <row r="76" spans="1:41" s="47" customFormat="1" ht="30.5" customHeight="1">
      <c r="A76" s="68">
        <v>1</v>
      </c>
      <c r="B76" s="1118"/>
      <c r="C76" s="1115"/>
      <c r="D76" s="1115"/>
      <c r="E76" s="1115"/>
      <c r="F76" s="1115"/>
      <c r="G76" s="1115"/>
      <c r="H76" s="1115"/>
      <c r="I76" s="1115"/>
      <c r="J76" s="1116"/>
      <c r="M76" s="41"/>
      <c r="N76" s="41"/>
      <c r="O76" s="41"/>
      <c r="P76" s="41"/>
      <c r="Q76" s="41"/>
      <c r="R76" s="41"/>
      <c r="S76" s="41"/>
      <c r="T76" s="724" t="s">
        <v>410</v>
      </c>
      <c r="U76" s="41"/>
      <c r="V76" s="41"/>
      <c r="W76" s="41"/>
      <c r="X76" s="41"/>
      <c r="Y76" s="41"/>
      <c r="Z76" s="41"/>
      <c r="AA76" s="41"/>
      <c r="AB76" s="41"/>
      <c r="AC76" s="41"/>
      <c r="AD76" s="41"/>
      <c r="AE76" s="41"/>
      <c r="AF76" s="41"/>
      <c r="AG76" s="41"/>
      <c r="AH76" s="41"/>
      <c r="AI76" s="41"/>
      <c r="AJ76" s="41"/>
      <c r="AK76" s="41"/>
      <c r="AL76" s="41"/>
      <c r="AM76" s="41"/>
      <c r="AN76" s="41"/>
      <c r="AO76" s="41"/>
    </row>
    <row r="77" spans="1:41" s="47" customFormat="1" ht="30.5" customHeight="1">
      <c r="A77" s="68">
        <v>2</v>
      </c>
      <c r="B77" s="1100"/>
      <c r="C77" s="1098"/>
      <c r="D77" s="1098"/>
      <c r="E77" s="1098"/>
      <c r="F77" s="1098"/>
      <c r="G77" s="1098"/>
      <c r="H77" s="1098"/>
      <c r="I77" s="1098"/>
      <c r="J77" s="1099"/>
      <c r="M77" s="41"/>
      <c r="N77" s="41"/>
      <c r="P77" s="41"/>
      <c r="Q77" s="41"/>
      <c r="R77" s="41"/>
      <c r="S77" s="41"/>
      <c r="T77" s="724" t="s">
        <v>411</v>
      </c>
      <c r="U77" s="41"/>
      <c r="V77" s="41"/>
      <c r="W77" s="41"/>
      <c r="X77" s="41"/>
      <c r="Y77" s="41"/>
      <c r="Z77" s="41"/>
      <c r="AA77" s="41"/>
      <c r="AB77" s="41"/>
      <c r="AC77" s="41"/>
      <c r="AD77" s="41"/>
      <c r="AE77" s="41"/>
      <c r="AF77" s="41"/>
      <c r="AG77" s="41"/>
      <c r="AH77" s="41"/>
      <c r="AI77" s="41"/>
      <c r="AJ77" s="41"/>
      <c r="AK77" s="41"/>
      <c r="AL77" s="41"/>
      <c r="AM77" s="41"/>
      <c r="AN77" s="41"/>
      <c r="AO77" s="41"/>
    </row>
    <row r="78" spans="1:41" s="47" customFormat="1" ht="30.5" customHeight="1">
      <c r="A78" s="68">
        <v>3</v>
      </c>
      <c r="B78" s="1100"/>
      <c r="C78" s="1098"/>
      <c r="D78" s="1098"/>
      <c r="E78" s="1098"/>
      <c r="F78" s="1098"/>
      <c r="G78" s="1098"/>
      <c r="H78" s="1098"/>
      <c r="I78" s="1098"/>
      <c r="J78" s="1099"/>
      <c r="M78" s="41"/>
      <c r="N78" s="41"/>
      <c r="P78" s="41"/>
      <c r="Q78" s="41"/>
      <c r="R78" s="41"/>
      <c r="S78" s="41"/>
      <c r="T78" s="724" t="s">
        <v>412</v>
      </c>
      <c r="U78" s="41"/>
      <c r="V78" s="41"/>
      <c r="W78" s="41"/>
      <c r="X78" s="41"/>
      <c r="Y78" s="41"/>
      <c r="Z78" s="41"/>
      <c r="AA78" s="41"/>
      <c r="AB78" s="41"/>
      <c r="AC78" s="41"/>
      <c r="AD78" s="41"/>
      <c r="AE78" s="41"/>
      <c r="AF78" s="41"/>
      <c r="AG78" s="41"/>
      <c r="AH78" s="41"/>
      <c r="AI78" s="41"/>
      <c r="AJ78" s="41"/>
      <c r="AK78" s="41"/>
      <c r="AL78" s="41"/>
      <c r="AM78" s="41"/>
      <c r="AN78" s="41"/>
      <c r="AO78" s="41"/>
    </row>
    <row r="79" spans="1:41" s="47" customFormat="1" ht="30.5" customHeight="1">
      <c r="A79" s="68">
        <v>4</v>
      </c>
      <c r="B79" s="1097"/>
      <c r="C79" s="1098"/>
      <c r="D79" s="1098"/>
      <c r="E79" s="1098"/>
      <c r="F79" s="1098"/>
      <c r="G79" s="1098"/>
      <c r="H79" s="1098"/>
      <c r="I79" s="1098"/>
      <c r="J79" s="1099"/>
      <c r="M79" s="41"/>
      <c r="N79" s="41"/>
      <c r="P79" s="41"/>
      <c r="Q79" s="41"/>
      <c r="R79" s="41"/>
      <c r="S79" s="41"/>
      <c r="T79" s="724" t="s">
        <v>413</v>
      </c>
      <c r="U79" s="41"/>
      <c r="V79" s="41"/>
      <c r="W79" s="41"/>
      <c r="X79" s="41"/>
      <c r="Y79" s="41"/>
      <c r="Z79" s="41"/>
      <c r="AA79" s="41"/>
      <c r="AB79" s="41"/>
      <c r="AC79" s="41"/>
      <c r="AD79" s="41"/>
      <c r="AE79" s="41"/>
      <c r="AF79" s="41"/>
      <c r="AG79" s="41"/>
      <c r="AH79" s="41"/>
      <c r="AI79" s="41"/>
      <c r="AJ79" s="41"/>
      <c r="AK79" s="41"/>
      <c r="AL79" s="41"/>
      <c r="AM79" s="41"/>
      <c r="AN79" s="41"/>
      <c r="AO79" s="41"/>
    </row>
    <row r="80" spans="1:41" s="47" customFormat="1" ht="30.5" customHeight="1">
      <c r="A80" s="68">
        <v>5</v>
      </c>
      <c r="B80" s="1097"/>
      <c r="C80" s="1098"/>
      <c r="D80" s="1098"/>
      <c r="E80" s="1098"/>
      <c r="F80" s="1098"/>
      <c r="G80" s="1098"/>
      <c r="H80" s="1098"/>
      <c r="I80" s="1098"/>
      <c r="J80" s="1099"/>
      <c r="M80" s="41"/>
      <c r="N80" s="41"/>
      <c r="P80" s="41"/>
      <c r="Q80" s="41"/>
      <c r="R80" s="41"/>
      <c r="S80" s="41"/>
      <c r="T80" s="724" t="s">
        <v>414</v>
      </c>
      <c r="U80" s="41"/>
      <c r="V80" s="41"/>
      <c r="W80" s="41"/>
      <c r="X80" s="41"/>
      <c r="Y80" s="41"/>
      <c r="Z80" s="41"/>
      <c r="AA80" s="41"/>
      <c r="AB80" s="41"/>
      <c r="AC80" s="41"/>
      <c r="AD80" s="41"/>
      <c r="AE80" s="41"/>
      <c r="AF80" s="41"/>
      <c r="AG80" s="41"/>
      <c r="AH80" s="41"/>
      <c r="AI80" s="41"/>
      <c r="AJ80" s="41"/>
      <c r="AK80" s="41"/>
      <c r="AL80" s="41"/>
      <c r="AM80" s="41"/>
      <c r="AN80" s="41"/>
      <c r="AO80" s="41"/>
    </row>
    <row r="81" spans="1:57" s="47" customFormat="1" ht="30.5" customHeight="1">
      <c r="A81" s="68">
        <v>6</v>
      </c>
      <c r="B81" s="1097"/>
      <c r="C81" s="1098"/>
      <c r="D81" s="1098"/>
      <c r="E81" s="1098"/>
      <c r="F81" s="1098"/>
      <c r="G81" s="1098"/>
      <c r="H81" s="1098"/>
      <c r="I81" s="1098"/>
      <c r="J81" s="1099"/>
      <c r="M81" s="41"/>
      <c r="N81" s="41"/>
      <c r="P81" s="41"/>
      <c r="Q81" s="41"/>
      <c r="R81" s="41"/>
      <c r="S81" s="41"/>
      <c r="T81" s="724" t="s">
        <v>415</v>
      </c>
      <c r="U81" s="41"/>
      <c r="V81" s="41"/>
      <c r="W81" s="41"/>
      <c r="X81" s="41"/>
      <c r="Y81" s="41"/>
      <c r="Z81" s="41"/>
      <c r="AA81" s="41"/>
      <c r="AB81" s="41"/>
      <c r="AC81" s="41"/>
      <c r="AD81" s="41"/>
      <c r="AE81" s="41"/>
      <c r="AF81" s="41"/>
      <c r="AG81" s="41"/>
      <c r="AH81" s="41"/>
      <c r="AI81" s="41"/>
      <c r="AJ81" s="41"/>
      <c r="AK81" s="41"/>
      <c r="AL81" s="41"/>
      <c r="AM81" s="41"/>
      <c r="AN81" s="41"/>
      <c r="AO81" s="41"/>
    </row>
    <row r="82" spans="1:57" s="47" customFormat="1" ht="30.5" customHeight="1">
      <c r="A82" s="68">
        <v>7</v>
      </c>
      <c r="B82" s="1097"/>
      <c r="C82" s="1098"/>
      <c r="D82" s="1098"/>
      <c r="E82" s="1098"/>
      <c r="F82" s="1098"/>
      <c r="G82" s="1098"/>
      <c r="H82" s="1098"/>
      <c r="I82" s="1098"/>
      <c r="J82" s="1099"/>
      <c r="M82" s="41"/>
      <c r="N82" s="41"/>
      <c r="P82" s="41"/>
      <c r="Q82" s="41"/>
      <c r="R82" s="41"/>
      <c r="S82" s="41"/>
      <c r="T82" s="724" t="s">
        <v>416</v>
      </c>
      <c r="U82" s="41"/>
      <c r="V82" s="41"/>
      <c r="W82" s="41"/>
      <c r="X82" s="41"/>
      <c r="Y82" s="41"/>
      <c r="Z82" s="41"/>
      <c r="AA82" s="41"/>
      <c r="AB82" s="41"/>
      <c r="AC82" s="41"/>
      <c r="AD82" s="41"/>
      <c r="AE82" s="41"/>
      <c r="AF82" s="41"/>
      <c r="AG82" s="41"/>
      <c r="AH82" s="41"/>
      <c r="AI82" s="41"/>
      <c r="AJ82" s="41"/>
      <c r="AK82" s="41"/>
      <c r="AL82" s="41"/>
      <c r="AM82" s="41"/>
      <c r="AN82" s="41"/>
      <c r="AO82" s="41"/>
    </row>
    <row r="83" spans="1:57" s="47" customFormat="1" ht="30.5" customHeight="1">
      <c r="A83" s="68">
        <v>8</v>
      </c>
      <c r="B83" s="1097"/>
      <c r="C83" s="1098"/>
      <c r="D83" s="1098"/>
      <c r="E83" s="1098"/>
      <c r="F83" s="1098"/>
      <c r="G83" s="1098"/>
      <c r="H83" s="1098"/>
      <c r="I83" s="1098"/>
      <c r="J83" s="1099"/>
      <c r="M83" s="41"/>
      <c r="N83" s="41"/>
      <c r="O83" s="41"/>
      <c r="P83" s="41"/>
      <c r="Q83" s="41"/>
      <c r="R83" s="41"/>
      <c r="S83" s="41"/>
      <c r="T83" s="724" t="s">
        <v>417</v>
      </c>
      <c r="U83" s="41"/>
      <c r="V83" s="41"/>
      <c r="W83" s="41"/>
      <c r="X83" s="41"/>
      <c r="Y83" s="41"/>
      <c r="Z83" s="41"/>
      <c r="AA83" s="41"/>
      <c r="AB83" s="41"/>
      <c r="AC83" s="41"/>
      <c r="AD83" s="41"/>
      <c r="AE83" s="41"/>
      <c r="AF83" s="41"/>
      <c r="AG83" s="41"/>
      <c r="AH83" s="41"/>
      <c r="AI83" s="41"/>
      <c r="AJ83" s="41"/>
      <c r="AK83" s="41"/>
      <c r="AL83" s="41"/>
      <c r="AM83" s="41"/>
      <c r="AN83" s="41"/>
      <c r="AO83" s="41"/>
    </row>
    <row r="84" spans="1:57" s="47" customFormat="1" ht="30.5" customHeight="1">
      <c r="A84" s="68">
        <v>9</v>
      </c>
      <c r="B84" s="1097"/>
      <c r="C84" s="1098"/>
      <c r="D84" s="1098"/>
      <c r="E84" s="1098"/>
      <c r="F84" s="1098"/>
      <c r="G84" s="1098"/>
      <c r="H84" s="1098"/>
      <c r="I84" s="1098"/>
      <c r="J84" s="1099"/>
      <c r="M84" s="41"/>
      <c r="N84" s="41"/>
      <c r="O84" s="41"/>
      <c r="P84" s="41"/>
      <c r="Q84" s="41"/>
      <c r="R84" s="41"/>
      <c r="S84" s="41"/>
      <c r="T84" s="724" t="s">
        <v>418</v>
      </c>
      <c r="U84" s="41"/>
      <c r="V84" s="41"/>
      <c r="W84" s="41"/>
      <c r="X84" s="41"/>
      <c r="Y84" s="41"/>
      <c r="Z84" s="41"/>
      <c r="AA84" s="41"/>
      <c r="AB84" s="41"/>
      <c r="AC84" s="41"/>
      <c r="AD84" s="41"/>
      <c r="AE84" s="41"/>
      <c r="AF84" s="41"/>
      <c r="AG84" s="41"/>
      <c r="AH84" s="41"/>
      <c r="AI84" s="41"/>
      <c r="AJ84" s="41"/>
      <c r="AK84" s="41"/>
      <c r="AL84" s="41"/>
      <c r="AM84" s="41"/>
      <c r="AN84" s="41"/>
      <c r="AO84" s="41"/>
    </row>
    <row r="85" spans="1:57" s="47" customFormat="1" ht="30.5" customHeight="1" thickBot="1">
      <c r="A85" s="68">
        <v>10</v>
      </c>
      <c r="B85" s="1094"/>
      <c r="C85" s="1095"/>
      <c r="D85" s="1095"/>
      <c r="E85" s="1095"/>
      <c r="F85" s="1095"/>
      <c r="G85" s="1095"/>
      <c r="H85" s="1095"/>
      <c r="I85" s="1095"/>
      <c r="J85" s="1096"/>
      <c r="M85" s="41"/>
      <c r="N85" s="41"/>
      <c r="O85" s="41"/>
      <c r="P85" s="41"/>
      <c r="Q85" s="41"/>
      <c r="R85" s="41"/>
      <c r="S85" s="41"/>
      <c r="T85" s="724" t="s">
        <v>419</v>
      </c>
      <c r="U85" s="41"/>
      <c r="V85" s="41"/>
      <c r="W85" s="41"/>
      <c r="X85" s="41"/>
      <c r="Y85" s="41"/>
      <c r="Z85" s="41"/>
      <c r="AA85" s="41"/>
      <c r="AB85" s="41"/>
      <c r="AC85" s="41"/>
      <c r="AD85" s="41"/>
      <c r="AE85" s="41"/>
      <c r="AF85" s="41"/>
      <c r="AG85" s="41"/>
      <c r="AH85" s="41"/>
      <c r="AI85" s="41"/>
      <c r="AJ85" s="41"/>
      <c r="AK85" s="41"/>
      <c r="AL85" s="41"/>
      <c r="AM85" s="41"/>
      <c r="AN85" s="41"/>
      <c r="AO85" s="41"/>
    </row>
    <row r="86" spans="1:57" s="47" customFormat="1" ht="16.25" customHeight="1">
      <c r="B86" s="1117"/>
      <c r="C86" s="1117"/>
      <c r="D86" s="1117"/>
      <c r="E86" s="1117"/>
      <c r="F86" s="1117"/>
      <c r="G86" s="1117"/>
      <c r="H86" s="1117"/>
      <c r="I86" s="1117"/>
      <c r="J86" s="1117"/>
      <c r="M86" s="41"/>
      <c r="N86" s="41"/>
      <c r="O86" s="41"/>
      <c r="P86" s="41"/>
      <c r="Q86" s="41"/>
      <c r="R86" s="41"/>
      <c r="S86" s="41"/>
      <c r="T86" s="724" t="s">
        <v>420</v>
      </c>
      <c r="U86" s="41"/>
      <c r="V86" s="41"/>
      <c r="W86" s="41"/>
      <c r="X86" s="41"/>
      <c r="Y86" s="41"/>
      <c r="Z86" s="41"/>
      <c r="AA86" s="41"/>
      <c r="AB86" s="41"/>
      <c r="AC86" s="41"/>
      <c r="AD86" s="41"/>
      <c r="AE86" s="41"/>
      <c r="AF86" s="41"/>
      <c r="AG86" s="41"/>
      <c r="AH86" s="41"/>
      <c r="AI86" s="41"/>
      <c r="AJ86" s="41"/>
      <c r="AK86" s="41"/>
      <c r="AL86" s="41"/>
      <c r="AM86" s="41"/>
      <c r="AN86" s="41"/>
      <c r="AO86" s="41"/>
    </row>
    <row r="87" spans="1:57" s="47" customFormat="1" ht="21.65" customHeight="1" thickBot="1">
      <c r="B87" s="1106" t="s">
        <v>642</v>
      </c>
      <c r="C87" s="1106"/>
      <c r="D87" s="1106"/>
      <c r="E87" s="1106"/>
      <c r="F87" s="1106" t="s">
        <v>640</v>
      </c>
      <c r="G87" s="1106"/>
      <c r="H87" s="1106"/>
      <c r="I87" s="1106"/>
      <c r="J87" s="1106"/>
      <c r="M87" s="41"/>
      <c r="N87" s="41"/>
      <c r="O87" s="41"/>
      <c r="P87" s="41"/>
      <c r="Q87" s="41"/>
      <c r="R87" s="41"/>
      <c r="S87" s="41"/>
      <c r="T87" s="724" t="s">
        <v>421</v>
      </c>
      <c r="U87" s="41"/>
      <c r="V87" s="41"/>
      <c r="W87" s="41"/>
      <c r="X87" s="41"/>
      <c r="Y87" s="41"/>
      <c r="Z87" s="41"/>
      <c r="AA87" s="41"/>
      <c r="AB87" s="41"/>
      <c r="AC87" s="41"/>
      <c r="AD87" s="41"/>
      <c r="AE87" s="41"/>
      <c r="AF87" s="41"/>
      <c r="AG87" s="41"/>
      <c r="AH87" s="41"/>
      <c r="AI87" s="41"/>
      <c r="AJ87" s="41"/>
      <c r="AK87" s="41"/>
      <c r="AL87" s="41"/>
      <c r="AM87" s="41"/>
      <c r="AN87" s="41"/>
      <c r="AO87" s="41"/>
    </row>
    <row r="88" spans="1:57" ht="40.25" customHeight="1">
      <c r="A88" s="68">
        <v>1</v>
      </c>
      <c r="B88" s="1112"/>
      <c r="C88" s="1113"/>
      <c r="D88" s="1113"/>
      <c r="E88" s="1113"/>
      <c r="F88" s="1114"/>
      <c r="G88" s="1115"/>
      <c r="H88" s="1115"/>
      <c r="I88" s="1115"/>
      <c r="J88" s="1116"/>
      <c r="L88" s="36"/>
      <c r="T88" s="724" t="s">
        <v>422</v>
      </c>
      <c r="BE88" s="36"/>
    </row>
    <row r="89" spans="1:57" ht="40.25" customHeight="1">
      <c r="A89" s="68">
        <v>2</v>
      </c>
      <c r="B89" s="1107"/>
      <c r="C89" s="1108"/>
      <c r="D89" s="1108"/>
      <c r="E89" s="1108"/>
      <c r="F89" s="1109"/>
      <c r="G89" s="1110"/>
      <c r="H89" s="1110"/>
      <c r="I89" s="1110"/>
      <c r="J89" s="1111"/>
      <c r="K89" s="57"/>
      <c r="T89" s="724" t="s">
        <v>423</v>
      </c>
      <c r="BE89" s="36"/>
    </row>
    <row r="90" spans="1:57" ht="40.25" customHeight="1">
      <c r="A90" s="68">
        <v>3</v>
      </c>
      <c r="B90" s="1107"/>
      <c r="C90" s="1108"/>
      <c r="D90" s="1108"/>
      <c r="E90" s="1108"/>
      <c r="F90" s="1109"/>
      <c r="G90" s="1110"/>
      <c r="H90" s="1110"/>
      <c r="I90" s="1110"/>
      <c r="J90" s="1111"/>
      <c r="K90" s="57"/>
      <c r="T90" s="724" t="s">
        <v>424</v>
      </c>
      <c r="BE90" s="36"/>
    </row>
    <row r="91" spans="1:57" ht="40.25" customHeight="1">
      <c r="A91" s="68">
        <v>4</v>
      </c>
      <c r="B91" s="1107"/>
      <c r="C91" s="1108"/>
      <c r="D91" s="1108"/>
      <c r="E91" s="1108"/>
      <c r="F91" s="1109"/>
      <c r="G91" s="1110"/>
      <c r="H91" s="1110"/>
      <c r="I91" s="1110"/>
      <c r="J91" s="1111"/>
      <c r="K91" s="57"/>
      <c r="T91" s="724" t="s">
        <v>425</v>
      </c>
      <c r="BE91" s="36"/>
    </row>
    <row r="92" spans="1:57" ht="40.25" customHeight="1">
      <c r="A92" s="68">
        <v>5</v>
      </c>
      <c r="B92" s="1107"/>
      <c r="C92" s="1108"/>
      <c r="D92" s="1108"/>
      <c r="E92" s="1108"/>
      <c r="F92" s="1109"/>
      <c r="G92" s="1110"/>
      <c r="H92" s="1110"/>
      <c r="I92" s="1110"/>
      <c r="J92" s="1111"/>
      <c r="K92" s="57"/>
      <c r="S92" s="326"/>
      <c r="T92" s="724" t="s">
        <v>426</v>
      </c>
      <c r="BE92" s="36"/>
    </row>
    <row r="93" spans="1:57" ht="40.25" customHeight="1">
      <c r="A93" s="68">
        <v>6</v>
      </c>
      <c r="B93" s="1107"/>
      <c r="C93" s="1108"/>
      <c r="D93" s="1108"/>
      <c r="E93" s="1108"/>
      <c r="F93" s="1109"/>
      <c r="G93" s="1110"/>
      <c r="H93" s="1110"/>
      <c r="I93" s="1110"/>
      <c r="J93" s="1111"/>
      <c r="K93" s="57"/>
      <c r="S93" s="326"/>
      <c r="T93" s="724" t="s">
        <v>427</v>
      </c>
      <c r="BE93" s="36"/>
    </row>
    <row r="94" spans="1:57" ht="40.25" customHeight="1">
      <c r="A94" s="68">
        <v>7</v>
      </c>
      <c r="B94" s="1107"/>
      <c r="C94" s="1108"/>
      <c r="D94" s="1108"/>
      <c r="E94" s="1108"/>
      <c r="F94" s="1109"/>
      <c r="G94" s="1110"/>
      <c r="H94" s="1110"/>
      <c r="I94" s="1110"/>
      <c r="J94" s="1111"/>
      <c r="K94" s="47"/>
      <c r="T94" s="724" t="s">
        <v>428</v>
      </c>
    </row>
    <row r="95" spans="1:57" ht="40.25" customHeight="1">
      <c r="A95" s="68">
        <v>8</v>
      </c>
      <c r="B95" s="1107"/>
      <c r="C95" s="1108"/>
      <c r="D95" s="1108"/>
      <c r="E95" s="1108"/>
      <c r="F95" s="1109"/>
      <c r="G95" s="1110"/>
      <c r="H95" s="1110"/>
      <c r="I95" s="1110"/>
      <c r="J95" s="1111"/>
      <c r="K95" s="47"/>
      <c r="T95" s="724" t="s">
        <v>429</v>
      </c>
    </row>
    <row r="96" spans="1:57" ht="40.25" customHeight="1">
      <c r="A96" s="68">
        <v>9</v>
      </c>
      <c r="B96" s="1107"/>
      <c r="C96" s="1108"/>
      <c r="D96" s="1108"/>
      <c r="E96" s="1108"/>
      <c r="F96" s="1109"/>
      <c r="G96" s="1110"/>
      <c r="H96" s="1110"/>
      <c r="I96" s="1110"/>
      <c r="J96" s="1111"/>
      <c r="K96" s="47"/>
      <c r="T96" s="724" t="s">
        <v>430</v>
      </c>
    </row>
    <row r="97" spans="1:41" ht="40.25" customHeight="1">
      <c r="A97" s="68">
        <v>10</v>
      </c>
      <c r="B97" s="1107"/>
      <c r="C97" s="1108"/>
      <c r="D97" s="1108"/>
      <c r="E97" s="1108"/>
      <c r="F97" s="1109"/>
      <c r="G97" s="1110"/>
      <c r="H97" s="1110"/>
      <c r="I97" s="1110"/>
      <c r="J97" s="1111"/>
      <c r="K97" s="47"/>
      <c r="T97" s="724" t="s">
        <v>431</v>
      </c>
    </row>
    <row r="98" spans="1:41" s="47" customFormat="1" ht="39.65" customHeight="1">
      <c r="A98" s="68">
        <v>11</v>
      </c>
      <c r="B98" s="1107"/>
      <c r="C98" s="1108"/>
      <c r="D98" s="1108"/>
      <c r="E98" s="1108"/>
      <c r="F98" s="1109"/>
      <c r="G98" s="1110"/>
      <c r="H98" s="1110"/>
      <c r="I98" s="1110"/>
      <c r="J98" s="1111"/>
      <c r="L98" s="41"/>
      <c r="M98" s="41"/>
      <c r="N98" s="41"/>
      <c r="O98" s="41"/>
      <c r="P98" s="41"/>
      <c r="Q98" s="41"/>
      <c r="R98" s="41"/>
      <c r="S98" s="41"/>
      <c r="T98" s="724" t="s">
        <v>432</v>
      </c>
      <c r="U98" s="41"/>
      <c r="V98" s="41"/>
      <c r="W98" s="41"/>
      <c r="X98" s="41"/>
      <c r="Y98" s="41"/>
      <c r="Z98" s="41"/>
      <c r="AA98" s="41"/>
      <c r="AB98" s="41"/>
      <c r="AC98" s="41"/>
      <c r="AD98" s="41"/>
      <c r="AE98" s="41"/>
      <c r="AF98" s="41"/>
      <c r="AG98" s="41"/>
      <c r="AH98" s="41"/>
      <c r="AI98" s="41"/>
      <c r="AJ98" s="41"/>
      <c r="AK98" s="41"/>
      <c r="AL98" s="41"/>
      <c r="AM98" s="41"/>
      <c r="AN98" s="41"/>
      <c r="AO98" s="41"/>
    </row>
    <row r="99" spans="1:41" s="47" customFormat="1" ht="39.65" customHeight="1">
      <c r="A99" s="68">
        <v>12</v>
      </c>
      <c r="B99" s="1107"/>
      <c r="C99" s="1108"/>
      <c r="D99" s="1108"/>
      <c r="E99" s="1108"/>
      <c r="F99" s="1109"/>
      <c r="G99" s="1110"/>
      <c r="H99" s="1110"/>
      <c r="I99" s="1110"/>
      <c r="J99" s="1111"/>
      <c r="L99" s="41"/>
      <c r="M99" s="41"/>
      <c r="N99" s="41"/>
      <c r="O99" s="41"/>
      <c r="P99" s="41"/>
      <c r="Q99" s="41"/>
      <c r="R99" s="41"/>
      <c r="S99" s="41"/>
      <c r="T99" s="724" t="s">
        <v>433</v>
      </c>
      <c r="U99" s="41"/>
      <c r="V99" s="41"/>
      <c r="W99" s="41"/>
      <c r="X99" s="41"/>
      <c r="Y99" s="41"/>
      <c r="Z99" s="41"/>
      <c r="AA99" s="41"/>
      <c r="AB99" s="41"/>
      <c r="AC99" s="41"/>
      <c r="AD99" s="41"/>
      <c r="AE99" s="41"/>
      <c r="AF99" s="41"/>
      <c r="AG99" s="41"/>
      <c r="AH99" s="41"/>
      <c r="AI99" s="41"/>
      <c r="AJ99" s="41"/>
      <c r="AK99" s="41"/>
      <c r="AL99" s="41"/>
      <c r="AM99" s="41"/>
      <c r="AN99" s="41"/>
      <c r="AO99" s="41"/>
    </row>
    <row r="100" spans="1:41" s="47" customFormat="1" ht="39.65" customHeight="1">
      <c r="A100" s="68">
        <v>13</v>
      </c>
      <c r="B100" s="1107"/>
      <c r="C100" s="1108"/>
      <c r="D100" s="1108"/>
      <c r="E100" s="1108"/>
      <c r="F100" s="1109"/>
      <c r="G100" s="1110"/>
      <c r="H100" s="1110"/>
      <c r="I100" s="1110"/>
      <c r="J100" s="1111"/>
      <c r="L100" s="41"/>
      <c r="M100" s="41"/>
      <c r="N100" s="41"/>
      <c r="O100" s="41"/>
      <c r="P100" s="41"/>
      <c r="Q100" s="41"/>
      <c r="R100" s="41"/>
      <c r="S100" s="41"/>
      <c r="T100" s="724" t="s">
        <v>434</v>
      </c>
      <c r="U100" s="41"/>
      <c r="V100" s="41"/>
      <c r="W100" s="41"/>
      <c r="X100" s="41"/>
      <c r="Y100" s="41"/>
      <c r="Z100" s="41"/>
      <c r="AA100" s="41"/>
      <c r="AB100" s="41"/>
      <c r="AC100" s="41"/>
      <c r="AD100" s="41"/>
      <c r="AE100" s="41"/>
      <c r="AF100" s="41"/>
      <c r="AG100" s="41"/>
      <c r="AH100" s="41"/>
      <c r="AI100" s="41"/>
      <c r="AJ100" s="41"/>
      <c r="AK100" s="41"/>
      <c r="AL100" s="41"/>
      <c r="AM100" s="41"/>
      <c r="AN100" s="41"/>
      <c r="AO100" s="41"/>
    </row>
    <row r="101" spans="1:41" s="47" customFormat="1" ht="39.65" customHeight="1">
      <c r="A101" s="68">
        <v>14</v>
      </c>
      <c r="B101" s="1107"/>
      <c r="C101" s="1108"/>
      <c r="D101" s="1108"/>
      <c r="E101" s="1108"/>
      <c r="F101" s="1109"/>
      <c r="G101" s="1110"/>
      <c r="H101" s="1110"/>
      <c r="I101" s="1110"/>
      <c r="J101" s="1111"/>
      <c r="L101" s="41"/>
      <c r="M101" s="41"/>
      <c r="N101" s="41"/>
      <c r="O101" s="41"/>
      <c r="P101" s="41"/>
      <c r="Q101" s="41"/>
      <c r="R101" s="41"/>
      <c r="S101" s="41"/>
      <c r="T101" s="724" t="s">
        <v>435</v>
      </c>
      <c r="U101" s="41"/>
      <c r="V101" s="41"/>
      <c r="W101" s="41"/>
      <c r="X101" s="41"/>
      <c r="Y101" s="41"/>
      <c r="Z101" s="41"/>
      <c r="AA101" s="41"/>
      <c r="AB101" s="41"/>
      <c r="AC101" s="41"/>
      <c r="AD101" s="41"/>
      <c r="AE101" s="41"/>
      <c r="AF101" s="41"/>
      <c r="AG101" s="41"/>
      <c r="AH101" s="41"/>
      <c r="AI101" s="41"/>
      <c r="AJ101" s="41"/>
      <c r="AK101" s="41"/>
      <c r="AL101" s="41"/>
      <c r="AM101" s="41"/>
      <c r="AN101" s="41"/>
      <c r="AO101" s="41"/>
    </row>
    <row r="102" spans="1:41" s="47" customFormat="1" ht="39.65" customHeight="1" thickBot="1">
      <c r="A102" s="68">
        <v>15</v>
      </c>
      <c r="B102" s="1101"/>
      <c r="C102" s="1102"/>
      <c r="D102" s="1102"/>
      <c r="E102" s="1102"/>
      <c r="F102" s="1103"/>
      <c r="G102" s="1104"/>
      <c r="H102" s="1104"/>
      <c r="I102" s="1104"/>
      <c r="J102" s="1105"/>
      <c r="L102" s="41"/>
      <c r="M102" s="41"/>
      <c r="N102" s="41"/>
      <c r="O102" s="41"/>
      <c r="P102" s="41"/>
      <c r="Q102" s="41"/>
      <c r="R102" s="41"/>
      <c r="S102" s="41"/>
      <c r="T102" s="724" t="s">
        <v>436</v>
      </c>
      <c r="U102" s="41"/>
      <c r="V102" s="41"/>
      <c r="W102" s="41"/>
      <c r="X102" s="41"/>
      <c r="Y102" s="41"/>
      <c r="Z102" s="41"/>
      <c r="AA102" s="41"/>
      <c r="AB102" s="41"/>
      <c r="AC102" s="41"/>
      <c r="AD102" s="41"/>
      <c r="AE102" s="41"/>
      <c r="AF102" s="41"/>
      <c r="AG102" s="41"/>
      <c r="AH102" s="41"/>
      <c r="AI102" s="41"/>
      <c r="AJ102" s="41"/>
      <c r="AK102" s="41"/>
      <c r="AL102" s="41"/>
      <c r="AM102" s="41"/>
      <c r="AN102" s="41"/>
      <c r="AO102" s="41"/>
    </row>
    <row r="103" spans="1:41" s="47" customFormat="1" ht="40.25" customHeight="1">
      <c r="L103" s="41"/>
      <c r="M103" s="41"/>
      <c r="N103" s="41"/>
      <c r="O103" s="41"/>
      <c r="P103" s="41"/>
      <c r="Q103" s="41"/>
      <c r="R103" s="41"/>
      <c r="S103" s="41"/>
      <c r="T103" s="724" t="s">
        <v>437</v>
      </c>
      <c r="U103" s="41"/>
      <c r="V103" s="41"/>
      <c r="W103" s="41"/>
      <c r="X103" s="41"/>
      <c r="Y103" s="41"/>
      <c r="Z103" s="41"/>
      <c r="AA103" s="41"/>
      <c r="AB103" s="41"/>
      <c r="AC103" s="41"/>
      <c r="AD103" s="41"/>
      <c r="AE103" s="41"/>
      <c r="AF103" s="41"/>
      <c r="AG103" s="41"/>
      <c r="AH103" s="41"/>
      <c r="AI103" s="41"/>
      <c r="AJ103" s="41"/>
      <c r="AK103" s="41"/>
      <c r="AL103" s="41"/>
      <c r="AM103" s="41"/>
      <c r="AN103" s="41"/>
      <c r="AO103" s="41"/>
    </row>
    <row r="104" spans="1:41" s="47" customFormat="1" ht="40.25" customHeight="1">
      <c r="L104" s="41"/>
      <c r="M104" s="41"/>
      <c r="N104" s="41"/>
      <c r="O104" s="41"/>
      <c r="P104" s="41"/>
      <c r="Q104" s="41"/>
      <c r="R104" s="41"/>
      <c r="S104" s="41"/>
      <c r="T104" s="724" t="s">
        <v>438</v>
      </c>
      <c r="U104" s="41"/>
      <c r="V104" s="41"/>
      <c r="W104" s="41"/>
      <c r="X104" s="41"/>
      <c r="Y104" s="41"/>
      <c r="Z104" s="41"/>
      <c r="AA104" s="41"/>
      <c r="AB104" s="41"/>
      <c r="AC104" s="41"/>
      <c r="AD104" s="41"/>
      <c r="AE104" s="41"/>
      <c r="AF104" s="41"/>
      <c r="AG104" s="41"/>
      <c r="AH104" s="41"/>
      <c r="AI104" s="41"/>
      <c r="AJ104" s="41"/>
      <c r="AK104" s="41"/>
      <c r="AL104" s="41"/>
      <c r="AM104" s="41"/>
      <c r="AN104" s="41"/>
      <c r="AO104" s="41"/>
    </row>
    <row r="105" spans="1:41" s="47" customFormat="1" ht="40.25" customHeight="1">
      <c r="L105" s="41"/>
      <c r="M105" s="41"/>
      <c r="N105" s="41"/>
      <c r="O105" s="41"/>
      <c r="P105" s="41"/>
      <c r="Q105" s="41"/>
      <c r="R105" s="41"/>
      <c r="S105" s="41"/>
      <c r="T105" s="724" t="s">
        <v>439</v>
      </c>
      <c r="U105" s="41"/>
      <c r="V105" s="41"/>
      <c r="W105" s="41"/>
      <c r="X105" s="41"/>
      <c r="Y105" s="41"/>
      <c r="Z105" s="41"/>
      <c r="AA105" s="41"/>
      <c r="AB105" s="41"/>
      <c r="AC105" s="41"/>
      <c r="AD105" s="41"/>
      <c r="AE105" s="41"/>
      <c r="AF105" s="41"/>
      <c r="AG105" s="41"/>
      <c r="AH105" s="41"/>
      <c r="AI105" s="41"/>
      <c r="AJ105" s="41"/>
      <c r="AK105" s="41"/>
      <c r="AL105" s="41"/>
      <c r="AM105" s="41"/>
      <c r="AN105" s="41"/>
      <c r="AO105" s="41"/>
    </row>
    <row r="106" spans="1:41" s="47" customFormat="1" ht="40.25" customHeight="1">
      <c r="L106" s="41"/>
      <c r="M106" s="41"/>
      <c r="N106" s="41"/>
      <c r="O106" s="41"/>
      <c r="P106" s="41"/>
      <c r="Q106" s="41"/>
      <c r="R106" s="41"/>
      <c r="S106" s="41"/>
      <c r="T106" s="724" t="s">
        <v>440</v>
      </c>
      <c r="U106" s="41"/>
      <c r="V106" s="41"/>
      <c r="W106" s="41"/>
      <c r="X106" s="41"/>
      <c r="Y106" s="41"/>
      <c r="Z106" s="41"/>
      <c r="AA106" s="41"/>
      <c r="AB106" s="41"/>
      <c r="AC106" s="41"/>
      <c r="AD106" s="41"/>
      <c r="AE106" s="41"/>
      <c r="AF106" s="41"/>
      <c r="AG106" s="41"/>
      <c r="AH106" s="41"/>
      <c r="AI106" s="41"/>
      <c r="AJ106" s="41"/>
      <c r="AK106" s="41"/>
      <c r="AL106" s="41"/>
      <c r="AM106" s="41"/>
      <c r="AN106" s="41"/>
      <c r="AO106" s="41"/>
    </row>
    <row r="107" spans="1:41" s="47" customFormat="1" ht="40.25" customHeight="1">
      <c r="L107" s="41"/>
      <c r="M107" s="41"/>
      <c r="N107" s="41"/>
      <c r="O107" s="41"/>
      <c r="P107" s="41"/>
      <c r="Q107" s="41"/>
      <c r="R107" s="41"/>
      <c r="S107" s="41"/>
      <c r="T107" s="724" t="s">
        <v>441</v>
      </c>
      <c r="U107" s="41"/>
      <c r="V107" s="41"/>
      <c r="W107" s="41"/>
      <c r="X107" s="41"/>
      <c r="Y107" s="41"/>
      <c r="Z107" s="41"/>
      <c r="AA107" s="41"/>
      <c r="AB107" s="41"/>
      <c r="AC107" s="41"/>
      <c r="AD107" s="41"/>
      <c r="AE107" s="41"/>
      <c r="AF107" s="41"/>
      <c r="AG107" s="41"/>
      <c r="AH107" s="41"/>
      <c r="AI107" s="41"/>
      <c r="AJ107" s="41"/>
      <c r="AK107" s="41"/>
      <c r="AL107" s="41"/>
      <c r="AM107" s="41"/>
      <c r="AN107" s="41"/>
      <c r="AO107" s="41"/>
    </row>
    <row r="108" spans="1:41" s="47" customFormat="1" ht="40.25" customHeight="1">
      <c r="L108" s="41"/>
      <c r="M108" s="41"/>
      <c r="N108" s="41"/>
      <c r="O108" s="41"/>
      <c r="P108" s="41"/>
      <c r="Q108" s="41"/>
      <c r="R108" s="41"/>
      <c r="S108" s="41"/>
      <c r="T108" s="724" t="s">
        <v>442</v>
      </c>
      <c r="U108" s="41"/>
      <c r="V108" s="41"/>
      <c r="W108" s="41"/>
      <c r="X108" s="41"/>
      <c r="Y108" s="41"/>
      <c r="Z108" s="41"/>
      <c r="AA108" s="41"/>
      <c r="AB108" s="41"/>
      <c r="AC108" s="41"/>
      <c r="AD108" s="41"/>
      <c r="AE108" s="41"/>
      <c r="AF108" s="41"/>
      <c r="AG108" s="41"/>
      <c r="AH108" s="41"/>
      <c r="AI108" s="41"/>
      <c r="AJ108" s="41"/>
      <c r="AK108" s="41"/>
      <c r="AL108" s="41"/>
      <c r="AM108" s="41"/>
      <c r="AN108" s="41"/>
      <c r="AO108" s="41"/>
    </row>
    <row r="109" spans="1:41" s="47" customFormat="1" ht="40.25" customHeight="1">
      <c r="L109" s="41"/>
      <c r="M109" s="41"/>
      <c r="N109" s="41"/>
      <c r="O109" s="41"/>
      <c r="P109" s="41"/>
      <c r="Q109" s="41"/>
      <c r="R109" s="41"/>
      <c r="S109" s="41"/>
      <c r="T109" s="724" t="s">
        <v>443</v>
      </c>
      <c r="U109" s="41"/>
      <c r="V109" s="41"/>
      <c r="W109" s="41"/>
      <c r="X109" s="41"/>
      <c r="Y109" s="41"/>
      <c r="Z109" s="41"/>
      <c r="AA109" s="41"/>
      <c r="AB109" s="41"/>
      <c r="AC109" s="41"/>
      <c r="AD109" s="41"/>
      <c r="AE109" s="41"/>
      <c r="AF109" s="41"/>
      <c r="AG109" s="41"/>
      <c r="AH109" s="41"/>
      <c r="AI109" s="41"/>
      <c r="AJ109" s="41"/>
      <c r="AK109" s="41"/>
      <c r="AL109" s="41"/>
      <c r="AM109" s="41"/>
      <c r="AN109" s="41"/>
      <c r="AO109" s="41"/>
    </row>
    <row r="110" spans="1:41" s="47" customFormat="1">
      <c r="L110" s="41"/>
      <c r="M110" s="41"/>
      <c r="N110" s="41"/>
      <c r="O110" s="41"/>
      <c r="P110" s="41"/>
      <c r="Q110" s="41"/>
      <c r="R110" s="41"/>
      <c r="S110" s="41"/>
      <c r="T110" s="724" t="s">
        <v>444</v>
      </c>
      <c r="U110" s="41"/>
      <c r="V110" s="41"/>
      <c r="W110" s="41"/>
      <c r="X110" s="41"/>
      <c r="Y110" s="41"/>
      <c r="Z110" s="41"/>
      <c r="AA110" s="41"/>
      <c r="AB110" s="41"/>
      <c r="AC110" s="41"/>
      <c r="AD110" s="41"/>
      <c r="AE110" s="41"/>
      <c r="AF110" s="41"/>
      <c r="AG110" s="41"/>
      <c r="AH110" s="41"/>
      <c r="AI110" s="41"/>
      <c r="AJ110" s="41"/>
      <c r="AK110" s="41"/>
      <c r="AL110" s="41"/>
      <c r="AM110" s="41"/>
      <c r="AN110" s="41"/>
      <c r="AO110" s="41"/>
    </row>
    <row r="111" spans="1:41" s="47" customFormat="1">
      <c r="L111" s="41"/>
      <c r="M111" s="41"/>
      <c r="N111" s="41"/>
      <c r="O111" s="41"/>
      <c r="P111" s="41"/>
      <c r="Q111" s="41"/>
      <c r="R111" s="41"/>
      <c r="S111" s="41"/>
      <c r="T111" s="724" t="s">
        <v>445</v>
      </c>
      <c r="U111" s="41"/>
      <c r="V111" s="41"/>
      <c r="W111" s="41"/>
      <c r="X111" s="41"/>
      <c r="Y111" s="41"/>
      <c r="Z111" s="41"/>
      <c r="AA111" s="41"/>
      <c r="AB111" s="41"/>
      <c r="AC111" s="41"/>
      <c r="AD111" s="41"/>
      <c r="AE111" s="41"/>
      <c r="AF111" s="41"/>
      <c r="AG111" s="41"/>
      <c r="AH111" s="41"/>
      <c r="AI111" s="41"/>
      <c r="AJ111" s="41"/>
      <c r="AK111" s="41"/>
      <c r="AL111" s="41"/>
      <c r="AM111" s="41"/>
      <c r="AN111" s="41"/>
      <c r="AO111" s="41"/>
    </row>
    <row r="112" spans="1:41" s="47" customFormat="1">
      <c r="L112" s="41"/>
      <c r="M112" s="41"/>
      <c r="N112" s="41"/>
      <c r="O112" s="41"/>
      <c r="P112" s="41"/>
      <c r="Q112" s="41"/>
      <c r="R112" s="41"/>
      <c r="S112" s="41"/>
      <c r="T112" s="724" t="s">
        <v>446</v>
      </c>
      <c r="U112" s="41"/>
      <c r="V112" s="41"/>
      <c r="W112" s="41"/>
      <c r="X112" s="41"/>
      <c r="Y112" s="41"/>
      <c r="Z112" s="41"/>
      <c r="AA112" s="41"/>
      <c r="AB112" s="41"/>
      <c r="AC112" s="41"/>
      <c r="AD112" s="41"/>
      <c r="AE112" s="41"/>
      <c r="AF112" s="41"/>
      <c r="AG112" s="41"/>
      <c r="AH112" s="41"/>
      <c r="AI112" s="41"/>
      <c r="AJ112" s="41"/>
      <c r="AK112" s="41"/>
      <c r="AL112" s="41"/>
      <c r="AM112" s="41"/>
      <c r="AN112" s="41"/>
      <c r="AO112" s="41"/>
    </row>
    <row r="113" spans="12:41" s="47" customFormat="1">
      <c r="L113" s="41"/>
      <c r="M113" s="41"/>
      <c r="N113" s="41"/>
      <c r="O113" s="41"/>
      <c r="P113" s="41"/>
      <c r="Q113" s="41"/>
      <c r="R113" s="41"/>
      <c r="S113" s="41"/>
      <c r="T113" s="724" t="s">
        <v>447</v>
      </c>
      <c r="U113" s="41"/>
      <c r="V113" s="41"/>
      <c r="W113" s="41"/>
      <c r="X113" s="41"/>
      <c r="Y113" s="41"/>
      <c r="Z113" s="41"/>
      <c r="AA113" s="41"/>
      <c r="AB113" s="41"/>
      <c r="AC113" s="41"/>
      <c r="AD113" s="41"/>
      <c r="AE113" s="41"/>
      <c r="AF113" s="41"/>
      <c r="AG113" s="41"/>
      <c r="AH113" s="41"/>
      <c r="AI113" s="41"/>
      <c r="AJ113" s="41"/>
      <c r="AK113" s="41"/>
      <c r="AL113" s="41"/>
      <c r="AM113" s="41"/>
      <c r="AN113" s="41"/>
      <c r="AO113" s="41"/>
    </row>
    <row r="114" spans="12:41" s="47" customFormat="1">
      <c r="L114" s="41"/>
      <c r="M114" s="41"/>
      <c r="N114" s="41"/>
      <c r="O114" s="41"/>
      <c r="P114" s="41"/>
      <c r="Q114" s="41"/>
      <c r="R114" s="41"/>
      <c r="S114" s="41"/>
      <c r="T114" s="724" t="s">
        <v>448</v>
      </c>
      <c r="U114" s="41"/>
      <c r="V114" s="41"/>
      <c r="W114" s="41"/>
      <c r="X114" s="41"/>
      <c r="Y114" s="41"/>
      <c r="Z114" s="41"/>
      <c r="AA114" s="41"/>
      <c r="AB114" s="41"/>
      <c r="AC114" s="41"/>
      <c r="AD114" s="41"/>
      <c r="AE114" s="41"/>
      <c r="AF114" s="41"/>
      <c r="AG114" s="41"/>
      <c r="AH114" s="41"/>
      <c r="AI114" s="41"/>
      <c r="AJ114" s="41"/>
      <c r="AK114" s="41"/>
      <c r="AL114" s="41"/>
      <c r="AM114" s="41"/>
      <c r="AN114" s="41"/>
      <c r="AO114" s="41"/>
    </row>
    <row r="115" spans="12:41" s="47" customFormat="1">
      <c r="L115" s="41"/>
      <c r="M115" s="41"/>
      <c r="N115" s="41"/>
      <c r="O115" s="41"/>
      <c r="P115" s="41"/>
      <c r="Q115" s="41"/>
      <c r="R115" s="41"/>
      <c r="S115" s="41"/>
      <c r="T115" s="724" t="s">
        <v>449</v>
      </c>
      <c r="U115" s="41"/>
      <c r="V115" s="41"/>
      <c r="W115" s="41"/>
      <c r="X115" s="41"/>
      <c r="Y115" s="41"/>
      <c r="Z115" s="41"/>
      <c r="AA115" s="41"/>
      <c r="AB115" s="41"/>
      <c r="AC115" s="41"/>
      <c r="AD115" s="41"/>
      <c r="AE115" s="41"/>
      <c r="AF115" s="41"/>
      <c r="AG115" s="41"/>
      <c r="AH115" s="41"/>
      <c r="AI115" s="41"/>
      <c r="AJ115" s="41"/>
      <c r="AK115" s="41"/>
      <c r="AL115" s="41"/>
      <c r="AM115" s="41"/>
      <c r="AN115" s="41"/>
      <c r="AO115" s="41"/>
    </row>
    <row r="116" spans="12:41" s="47" customFormat="1">
      <c r="L116" s="41"/>
      <c r="M116" s="41"/>
      <c r="N116" s="41"/>
      <c r="O116" s="41"/>
      <c r="P116" s="41"/>
      <c r="Q116" s="41"/>
      <c r="R116" s="41"/>
      <c r="S116" s="41"/>
      <c r="T116" s="724" t="s">
        <v>450</v>
      </c>
      <c r="U116" s="41"/>
      <c r="V116" s="41"/>
      <c r="W116" s="41"/>
      <c r="X116" s="41"/>
      <c r="Y116" s="41"/>
      <c r="Z116" s="41"/>
      <c r="AA116" s="41"/>
      <c r="AB116" s="41"/>
      <c r="AC116" s="41"/>
      <c r="AD116" s="41"/>
      <c r="AE116" s="41"/>
      <c r="AF116" s="41"/>
      <c r="AG116" s="41"/>
      <c r="AH116" s="41"/>
      <c r="AI116" s="41"/>
      <c r="AJ116" s="41"/>
      <c r="AK116" s="41"/>
      <c r="AL116" s="41"/>
      <c r="AM116" s="41"/>
      <c r="AN116" s="41"/>
      <c r="AO116" s="41"/>
    </row>
    <row r="117" spans="12:41" s="47" customFormat="1">
      <c r="L117" s="41"/>
      <c r="M117" s="41"/>
      <c r="N117" s="41"/>
      <c r="O117" s="41"/>
      <c r="P117" s="41"/>
      <c r="Q117" s="41"/>
      <c r="R117" s="41"/>
      <c r="S117" s="41"/>
      <c r="T117" s="724" t="s">
        <v>451</v>
      </c>
      <c r="U117" s="41"/>
      <c r="V117" s="41"/>
      <c r="W117" s="41"/>
      <c r="X117" s="41"/>
      <c r="Y117" s="41"/>
      <c r="Z117" s="41"/>
      <c r="AA117" s="41"/>
      <c r="AB117" s="41"/>
      <c r="AC117" s="41"/>
      <c r="AD117" s="41"/>
      <c r="AE117" s="41"/>
      <c r="AF117" s="41"/>
      <c r="AG117" s="41"/>
      <c r="AH117" s="41"/>
      <c r="AI117" s="41"/>
      <c r="AJ117" s="41"/>
      <c r="AK117" s="41"/>
      <c r="AL117" s="41"/>
      <c r="AM117" s="41"/>
      <c r="AN117" s="41"/>
      <c r="AO117" s="41"/>
    </row>
    <row r="118" spans="12:41" s="47" customFormat="1">
      <c r="L118" s="41"/>
      <c r="M118" s="41"/>
      <c r="N118" s="41"/>
      <c r="O118" s="41"/>
      <c r="P118" s="41"/>
      <c r="Q118" s="41"/>
      <c r="R118" s="41"/>
      <c r="S118" s="41"/>
      <c r="T118" s="724" t="s">
        <v>452</v>
      </c>
      <c r="U118" s="41"/>
      <c r="V118" s="41"/>
      <c r="W118" s="41"/>
      <c r="X118" s="41"/>
      <c r="Y118" s="41"/>
      <c r="Z118" s="41"/>
      <c r="AA118" s="41"/>
      <c r="AB118" s="41"/>
      <c r="AC118" s="41"/>
      <c r="AD118" s="41"/>
      <c r="AE118" s="41"/>
      <c r="AF118" s="41"/>
      <c r="AG118" s="41"/>
      <c r="AH118" s="41"/>
      <c r="AI118" s="41"/>
      <c r="AJ118" s="41"/>
      <c r="AK118" s="41"/>
      <c r="AL118" s="41"/>
      <c r="AM118" s="41"/>
      <c r="AN118" s="41"/>
      <c r="AO118" s="41"/>
    </row>
    <row r="119" spans="12:41" s="47" customFormat="1">
      <c r="L119" s="41"/>
      <c r="M119" s="41"/>
      <c r="N119" s="41"/>
      <c r="O119" s="41"/>
      <c r="P119" s="41"/>
      <c r="Q119" s="41"/>
      <c r="R119" s="41"/>
      <c r="S119" s="41"/>
      <c r="T119" s="724" t="s">
        <v>453</v>
      </c>
      <c r="U119" s="41"/>
      <c r="V119" s="41"/>
      <c r="W119" s="41"/>
      <c r="X119" s="41"/>
      <c r="Y119" s="41"/>
      <c r="Z119" s="41"/>
      <c r="AA119" s="41"/>
      <c r="AB119" s="41"/>
      <c r="AC119" s="41"/>
      <c r="AD119" s="41"/>
      <c r="AE119" s="41"/>
      <c r="AF119" s="41"/>
      <c r="AG119" s="41"/>
      <c r="AH119" s="41"/>
      <c r="AI119" s="41"/>
      <c r="AJ119" s="41"/>
      <c r="AK119" s="41"/>
      <c r="AL119" s="41"/>
      <c r="AM119" s="41"/>
      <c r="AN119" s="41"/>
      <c r="AO119" s="41"/>
    </row>
    <row r="120" spans="12:41" s="47" customFormat="1">
      <c r="L120" s="41"/>
      <c r="M120" s="41"/>
      <c r="N120" s="41"/>
      <c r="O120" s="41"/>
      <c r="P120" s="41"/>
      <c r="Q120" s="41"/>
      <c r="R120" s="41"/>
      <c r="S120" s="41"/>
      <c r="T120" s="724" t="s">
        <v>454</v>
      </c>
      <c r="U120" s="41"/>
      <c r="V120" s="41"/>
      <c r="W120" s="41"/>
      <c r="X120" s="41"/>
      <c r="Y120" s="41"/>
      <c r="Z120" s="41"/>
      <c r="AA120" s="41"/>
      <c r="AB120" s="41"/>
      <c r="AC120" s="41"/>
      <c r="AD120" s="41"/>
      <c r="AE120" s="41"/>
      <c r="AF120" s="41"/>
      <c r="AG120" s="41"/>
      <c r="AH120" s="41"/>
      <c r="AI120" s="41"/>
      <c r="AJ120" s="41"/>
      <c r="AK120" s="41"/>
      <c r="AL120" s="41"/>
      <c r="AM120" s="41"/>
      <c r="AN120" s="41"/>
      <c r="AO120" s="41"/>
    </row>
    <row r="121" spans="12:41" s="47" customFormat="1">
      <c r="L121" s="41"/>
      <c r="M121" s="41"/>
      <c r="N121" s="41"/>
      <c r="O121" s="41"/>
      <c r="P121" s="41"/>
      <c r="Q121" s="41"/>
      <c r="R121" s="41"/>
      <c r="S121" s="41"/>
      <c r="U121" s="41"/>
      <c r="V121" s="41"/>
      <c r="W121" s="41"/>
      <c r="X121" s="41"/>
      <c r="Y121" s="41"/>
      <c r="Z121" s="41"/>
      <c r="AA121" s="41"/>
      <c r="AB121" s="41"/>
      <c r="AC121" s="41"/>
      <c r="AD121" s="41"/>
      <c r="AE121" s="41"/>
      <c r="AF121" s="41"/>
      <c r="AG121" s="41"/>
      <c r="AH121" s="41"/>
      <c r="AI121" s="41"/>
      <c r="AJ121" s="41"/>
      <c r="AK121" s="41"/>
      <c r="AL121" s="41"/>
      <c r="AM121" s="41"/>
      <c r="AN121" s="41"/>
      <c r="AO121" s="41"/>
    </row>
    <row r="122" spans="12:41" s="47" customFormat="1">
      <c r="L122" s="41"/>
      <c r="M122" s="41"/>
      <c r="N122" s="41"/>
      <c r="O122" s="41"/>
      <c r="P122" s="41"/>
      <c r="Q122" s="41"/>
      <c r="R122" s="41"/>
      <c r="S122" s="41"/>
      <c r="T122" s="97"/>
      <c r="U122" s="41"/>
      <c r="V122" s="41"/>
      <c r="W122" s="41"/>
      <c r="X122" s="41"/>
      <c r="Y122" s="41"/>
      <c r="Z122" s="41"/>
      <c r="AA122" s="41"/>
      <c r="AB122" s="41"/>
      <c r="AC122" s="41"/>
      <c r="AD122" s="41"/>
      <c r="AE122" s="41"/>
      <c r="AF122" s="41"/>
      <c r="AG122" s="41"/>
      <c r="AH122" s="41"/>
      <c r="AI122" s="41"/>
      <c r="AJ122" s="41"/>
      <c r="AK122" s="41"/>
      <c r="AL122" s="41"/>
      <c r="AM122" s="41"/>
      <c r="AN122" s="41"/>
      <c r="AO122" s="41"/>
    </row>
    <row r="123" spans="12:41" s="47" customFormat="1">
      <c r="L123" s="41"/>
      <c r="M123" s="41"/>
      <c r="N123" s="41"/>
      <c r="O123" s="41"/>
      <c r="P123" s="41"/>
      <c r="Q123" s="41"/>
      <c r="R123" s="41"/>
      <c r="S123" s="41"/>
      <c r="T123" s="97"/>
      <c r="U123" s="41"/>
      <c r="V123" s="41"/>
      <c r="W123" s="41"/>
      <c r="X123" s="41"/>
      <c r="Y123" s="41"/>
      <c r="Z123" s="41"/>
      <c r="AA123" s="41"/>
      <c r="AB123" s="41"/>
      <c r="AC123" s="41"/>
      <c r="AD123" s="41"/>
      <c r="AE123" s="41"/>
      <c r="AF123" s="41"/>
      <c r="AG123" s="41"/>
      <c r="AH123" s="41"/>
      <c r="AI123" s="41"/>
      <c r="AJ123" s="41"/>
      <c r="AK123" s="41"/>
      <c r="AL123" s="41"/>
      <c r="AM123" s="41"/>
      <c r="AN123" s="41"/>
      <c r="AO123" s="41"/>
    </row>
    <row r="124" spans="12:41" s="47" customFormat="1">
      <c r="L124" s="41"/>
      <c r="M124" s="41"/>
      <c r="N124" s="41"/>
      <c r="O124" s="41"/>
      <c r="P124" s="41"/>
      <c r="Q124" s="41"/>
      <c r="R124" s="41"/>
      <c r="S124" s="41"/>
      <c r="T124" s="97"/>
      <c r="U124" s="41"/>
      <c r="V124" s="41"/>
      <c r="W124" s="41"/>
      <c r="X124" s="41"/>
      <c r="Y124" s="41"/>
      <c r="Z124" s="41"/>
      <c r="AA124" s="41"/>
      <c r="AB124" s="41"/>
      <c r="AC124" s="41"/>
      <c r="AD124" s="41"/>
      <c r="AE124" s="41"/>
      <c r="AF124" s="41"/>
      <c r="AG124" s="41"/>
      <c r="AH124" s="41"/>
      <c r="AI124" s="41"/>
      <c r="AJ124" s="41"/>
      <c r="AK124" s="41"/>
      <c r="AL124" s="41"/>
      <c r="AM124" s="41"/>
      <c r="AN124" s="41"/>
      <c r="AO124" s="41"/>
    </row>
    <row r="125" spans="12:41" s="47" customFormat="1">
      <c r="L125" s="41"/>
      <c r="M125" s="41"/>
      <c r="N125" s="41"/>
      <c r="O125" s="41"/>
      <c r="P125" s="41"/>
      <c r="Q125" s="41"/>
      <c r="R125" s="41"/>
      <c r="S125" s="41"/>
      <c r="T125" s="97"/>
      <c r="U125" s="41"/>
      <c r="V125" s="41"/>
      <c r="W125" s="41"/>
      <c r="X125" s="41"/>
      <c r="Y125" s="41"/>
      <c r="Z125" s="41"/>
      <c r="AA125" s="41"/>
      <c r="AB125" s="41"/>
      <c r="AC125" s="41"/>
      <c r="AD125" s="41"/>
      <c r="AE125" s="41"/>
      <c r="AF125" s="41"/>
      <c r="AG125" s="41"/>
      <c r="AH125" s="41"/>
      <c r="AI125" s="41"/>
      <c r="AJ125" s="41"/>
      <c r="AK125" s="41"/>
      <c r="AL125" s="41"/>
      <c r="AM125" s="41"/>
      <c r="AN125" s="41"/>
      <c r="AO125" s="41"/>
    </row>
    <row r="126" spans="12:41" s="47" customFormat="1">
      <c r="L126" s="41"/>
      <c r="M126" s="41"/>
      <c r="N126" s="41"/>
      <c r="O126" s="41"/>
      <c r="P126" s="41"/>
      <c r="Q126" s="41"/>
      <c r="R126" s="41"/>
      <c r="S126" s="41"/>
      <c r="T126" s="97"/>
      <c r="U126" s="41"/>
      <c r="V126" s="41"/>
      <c r="W126" s="41"/>
      <c r="X126" s="41"/>
      <c r="Y126" s="41"/>
      <c r="Z126" s="41"/>
      <c r="AA126" s="41"/>
      <c r="AB126" s="41"/>
      <c r="AC126" s="41"/>
      <c r="AD126" s="41"/>
      <c r="AE126" s="41"/>
      <c r="AF126" s="41"/>
      <c r="AG126" s="41"/>
      <c r="AH126" s="41"/>
      <c r="AI126" s="41"/>
      <c r="AJ126" s="41"/>
      <c r="AK126" s="41"/>
      <c r="AL126" s="41"/>
      <c r="AM126" s="41"/>
      <c r="AN126" s="41"/>
      <c r="AO126" s="41"/>
    </row>
    <row r="127" spans="12:41" s="47" customFormat="1">
      <c r="L127" s="41"/>
      <c r="M127" s="41"/>
      <c r="N127" s="41"/>
      <c r="O127" s="41"/>
      <c r="P127" s="41"/>
      <c r="Q127" s="41"/>
      <c r="R127" s="41"/>
      <c r="S127" s="41"/>
      <c r="T127" s="97"/>
      <c r="U127" s="41"/>
      <c r="V127" s="41"/>
      <c r="W127" s="41"/>
      <c r="X127" s="41"/>
      <c r="Y127" s="41"/>
      <c r="Z127" s="41"/>
      <c r="AA127" s="41"/>
      <c r="AB127" s="41"/>
      <c r="AC127" s="41"/>
      <c r="AD127" s="41"/>
      <c r="AE127" s="41"/>
      <c r="AF127" s="41"/>
      <c r="AG127" s="41"/>
      <c r="AH127" s="41"/>
      <c r="AI127" s="41"/>
      <c r="AJ127" s="41"/>
      <c r="AK127" s="41"/>
      <c r="AL127" s="41"/>
      <c r="AM127" s="41"/>
      <c r="AN127" s="41"/>
      <c r="AO127" s="41"/>
    </row>
    <row r="128" spans="12:41" s="47" customFormat="1">
      <c r="L128" s="41"/>
      <c r="M128" s="41"/>
      <c r="N128" s="41"/>
      <c r="O128" s="41"/>
      <c r="P128" s="41"/>
      <c r="Q128" s="41"/>
      <c r="R128" s="41"/>
      <c r="S128" s="41"/>
      <c r="T128" s="97"/>
      <c r="U128" s="41"/>
      <c r="V128" s="41"/>
      <c r="W128" s="41"/>
      <c r="X128" s="41"/>
      <c r="Y128" s="41"/>
      <c r="Z128" s="41"/>
      <c r="AA128" s="41"/>
      <c r="AB128" s="41"/>
      <c r="AC128" s="41"/>
      <c r="AD128" s="41"/>
      <c r="AE128" s="41"/>
      <c r="AF128" s="41"/>
      <c r="AG128" s="41"/>
      <c r="AH128" s="41"/>
      <c r="AI128" s="41"/>
      <c r="AJ128" s="41"/>
      <c r="AK128" s="41"/>
      <c r="AL128" s="41"/>
      <c r="AM128" s="41"/>
      <c r="AN128" s="41"/>
      <c r="AO128" s="41"/>
    </row>
    <row r="129" spans="12:41" s="47" customFormat="1">
      <c r="L129" s="41"/>
      <c r="M129" s="41"/>
      <c r="N129" s="41"/>
      <c r="O129" s="41"/>
      <c r="P129" s="41"/>
      <c r="Q129" s="41"/>
      <c r="R129" s="41"/>
      <c r="S129" s="41"/>
      <c r="T129" s="97"/>
      <c r="U129" s="41"/>
      <c r="V129" s="41"/>
      <c r="W129" s="41"/>
      <c r="X129" s="41"/>
      <c r="Y129" s="41"/>
      <c r="Z129" s="41"/>
      <c r="AA129" s="41"/>
      <c r="AB129" s="41"/>
      <c r="AC129" s="41"/>
      <c r="AD129" s="41"/>
      <c r="AE129" s="41"/>
      <c r="AF129" s="41"/>
      <c r="AG129" s="41"/>
      <c r="AH129" s="41"/>
      <c r="AI129" s="41"/>
      <c r="AJ129" s="41"/>
      <c r="AK129" s="41"/>
      <c r="AL129" s="41"/>
      <c r="AM129" s="41"/>
      <c r="AN129" s="41"/>
      <c r="AO129" s="41"/>
    </row>
    <row r="130" spans="12:41" s="47" customFormat="1">
      <c r="L130" s="41"/>
      <c r="M130" s="41"/>
      <c r="N130" s="41"/>
      <c r="O130" s="41"/>
      <c r="P130" s="41"/>
      <c r="Q130" s="41"/>
      <c r="R130" s="41"/>
      <c r="S130" s="41"/>
      <c r="T130" s="97"/>
      <c r="U130" s="41"/>
      <c r="V130" s="41"/>
      <c r="W130" s="41"/>
      <c r="X130" s="41"/>
      <c r="Y130" s="41"/>
      <c r="Z130" s="41"/>
      <c r="AA130" s="41"/>
      <c r="AB130" s="41"/>
      <c r="AC130" s="41"/>
      <c r="AD130" s="41"/>
      <c r="AE130" s="41"/>
      <c r="AF130" s="41"/>
      <c r="AG130" s="41"/>
      <c r="AH130" s="41"/>
      <c r="AI130" s="41"/>
      <c r="AJ130" s="41"/>
      <c r="AK130" s="41"/>
      <c r="AL130" s="41"/>
      <c r="AM130" s="41"/>
      <c r="AN130" s="41"/>
      <c r="AO130" s="41"/>
    </row>
    <row r="131" spans="12:41" s="47" customFormat="1">
      <c r="L131" s="41"/>
      <c r="M131" s="41"/>
      <c r="N131" s="41"/>
      <c r="O131" s="41"/>
      <c r="P131" s="41"/>
      <c r="Q131" s="41"/>
      <c r="R131" s="41"/>
      <c r="S131" s="41"/>
      <c r="T131" s="97"/>
      <c r="U131" s="41"/>
      <c r="V131" s="41"/>
      <c r="W131" s="41"/>
      <c r="X131" s="41"/>
      <c r="Y131" s="41"/>
      <c r="Z131" s="41"/>
      <c r="AA131" s="41"/>
      <c r="AB131" s="41"/>
      <c r="AC131" s="41"/>
      <c r="AD131" s="41"/>
      <c r="AE131" s="41"/>
      <c r="AF131" s="41"/>
      <c r="AG131" s="41"/>
      <c r="AH131" s="41"/>
      <c r="AI131" s="41"/>
      <c r="AJ131" s="41"/>
      <c r="AK131" s="41"/>
      <c r="AL131" s="41"/>
      <c r="AM131" s="41"/>
      <c r="AN131" s="41"/>
      <c r="AO131" s="41"/>
    </row>
    <row r="132" spans="12:41" s="47" customFormat="1">
      <c r="L132" s="41"/>
      <c r="M132" s="41"/>
      <c r="N132" s="41"/>
      <c r="O132" s="41"/>
      <c r="P132" s="41"/>
      <c r="Q132" s="41"/>
      <c r="R132" s="41"/>
      <c r="S132" s="41"/>
      <c r="T132" s="97"/>
      <c r="U132" s="41"/>
      <c r="V132" s="41"/>
      <c r="W132" s="41"/>
      <c r="X132" s="41"/>
      <c r="Y132" s="41"/>
      <c r="Z132" s="41"/>
      <c r="AA132" s="41"/>
      <c r="AB132" s="41"/>
      <c r="AC132" s="41"/>
      <c r="AD132" s="41"/>
      <c r="AE132" s="41"/>
      <c r="AF132" s="41"/>
      <c r="AG132" s="41"/>
      <c r="AH132" s="41"/>
      <c r="AI132" s="41"/>
      <c r="AJ132" s="41"/>
      <c r="AK132" s="41"/>
      <c r="AL132" s="41"/>
      <c r="AM132" s="41"/>
      <c r="AN132" s="41"/>
      <c r="AO132" s="41"/>
    </row>
    <row r="133" spans="12:41" s="47" customFormat="1">
      <c r="L133" s="41"/>
      <c r="M133" s="41"/>
      <c r="N133" s="41"/>
      <c r="O133" s="41"/>
      <c r="P133" s="41"/>
      <c r="Q133" s="41"/>
      <c r="R133" s="41"/>
      <c r="S133" s="41"/>
      <c r="T133" s="97"/>
      <c r="U133" s="41"/>
      <c r="V133" s="41"/>
      <c r="W133" s="41"/>
      <c r="X133" s="41"/>
      <c r="Y133" s="41"/>
      <c r="Z133" s="41"/>
      <c r="AA133" s="41"/>
      <c r="AB133" s="41"/>
      <c r="AC133" s="41"/>
      <c r="AD133" s="41"/>
      <c r="AE133" s="41"/>
      <c r="AF133" s="41"/>
      <c r="AG133" s="41"/>
      <c r="AH133" s="41"/>
      <c r="AI133" s="41"/>
      <c r="AJ133" s="41"/>
      <c r="AK133" s="41"/>
      <c r="AL133" s="41"/>
      <c r="AM133" s="41"/>
      <c r="AN133" s="41"/>
      <c r="AO133" s="41"/>
    </row>
    <row r="134" spans="12:41" s="47" customFormat="1">
      <c r="L134" s="41"/>
      <c r="M134" s="41"/>
      <c r="N134" s="41"/>
      <c r="O134" s="41"/>
      <c r="P134" s="41"/>
      <c r="Q134" s="41"/>
      <c r="R134" s="41"/>
      <c r="S134" s="41"/>
      <c r="T134" s="97"/>
      <c r="U134" s="41"/>
      <c r="V134" s="41"/>
      <c r="W134" s="41"/>
      <c r="X134" s="41"/>
      <c r="Y134" s="41"/>
      <c r="Z134" s="41"/>
      <c r="AA134" s="41"/>
      <c r="AB134" s="41"/>
      <c r="AC134" s="41"/>
      <c r="AD134" s="41"/>
      <c r="AE134" s="41"/>
      <c r="AF134" s="41"/>
      <c r="AG134" s="41"/>
      <c r="AH134" s="41"/>
      <c r="AI134" s="41"/>
      <c r="AJ134" s="41"/>
      <c r="AK134" s="41"/>
      <c r="AL134" s="41"/>
      <c r="AM134" s="41"/>
      <c r="AN134" s="41"/>
      <c r="AO134" s="41"/>
    </row>
    <row r="135" spans="12:41" s="47" customFormat="1">
      <c r="L135" s="41"/>
      <c r="M135" s="41"/>
      <c r="N135" s="41"/>
      <c r="O135" s="41"/>
      <c r="P135" s="41"/>
      <c r="Q135" s="41"/>
      <c r="R135" s="41"/>
      <c r="S135" s="41"/>
      <c r="T135" s="97"/>
      <c r="U135" s="41"/>
      <c r="V135" s="41"/>
      <c r="W135" s="41"/>
      <c r="X135" s="41"/>
      <c r="Y135" s="41"/>
      <c r="Z135" s="41"/>
      <c r="AA135" s="41"/>
      <c r="AB135" s="41"/>
      <c r="AC135" s="41"/>
      <c r="AD135" s="41"/>
      <c r="AE135" s="41"/>
      <c r="AF135" s="41"/>
      <c r="AG135" s="41"/>
      <c r="AH135" s="41"/>
      <c r="AI135" s="41"/>
      <c r="AJ135" s="41"/>
      <c r="AK135" s="41"/>
      <c r="AL135" s="41"/>
      <c r="AM135" s="41"/>
      <c r="AN135" s="41"/>
      <c r="AO135" s="41"/>
    </row>
    <row r="136" spans="12:41" s="47" customFormat="1">
      <c r="L136" s="41"/>
      <c r="M136" s="41"/>
      <c r="N136" s="41"/>
      <c r="O136" s="41"/>
      <c r="P136" s="41"/>
      <c r="Q136" s="41"/>
      <c r="R136" s="41"/>
      <c r="S136" s="41"/>
      <c r="T136" s="97"/>
      <c r="U136" s="41"/>
      <c r="V136" s="41"/>
      <c r="W136" s="41"/>
      <c r="X136" s="41"/>
      <c r="Y136" s="41"/>
      <c r="Z136" s="41"/>
      <c r="AA136" s="41"/>
      <c r="AB136" s="41"/>
      <c r="AC136" s="41"/>
      <c r="AD136" s="41"/>
      <c r="AE136" s="41"/>
      <c r="AF136" s="41"/>
      <c r="AG136" s="41"/>
      <c r="AH136" s="41"/>
      <c r="AI136" s="41"/>
      <c r="AJ136" s="41"/>
      <c r="AK136" s="41"/>
      <c r="AL136" s="41"/>
      <c r="AM136" s="41"/>
      <c r="AN136" s="41"/>
      <c r="AO136" s="41"/>
    </row>
    <row r="137" spans="12:41" s="47" customFormat="1">
      <c r="L137" s="41"/>
      <c r="M137" s="41"/>
      <c r="N137" s="41"/>
      <c r="O137" s="41"/>
      <c r="P137" s="41"/>
      <c r="Q137" s="41"/>
      <c r="R137" s="41"/>
      <c r="S137" s="41"/>
      <c r="T137" s="97"/>
      <c r="U137" s="41"/>
      <c r="V137" s="41"/>
      <c r="W137" s="41"/>
      <c r="X137" s="41"/>
      <c r="Y137" s="41"/>
      <c r="Z137" s="41"/>
      <c r="AA137" s="41"/>
      <c r="AB137" s="41"/>
      <c r="AC137" s="41"/>
      <c r="AD137" s="41"/>
      <c r="AE137" s="41"/>
      <c r="AF137" s="41"/>
      <c r="AG137" s="41"/>
      <c r="AH137" s="41"/>
      <c r="AI137" s="41"/>
      <c r="AJ137" s="41"/>
      <c r="AK137" s="41"/>
      <c r="AL137" s="41"/>
      <c r="AM137" s="41"/>
      <c r="AN137" s="41"/>
      <c r="AO137" s="41"/>
    </row>
    <row r="138" spans="12:41" s="47" customFormat="1">
      <c r="L138" s="41"/>
      <c r="M138" s="41"/>
      <c r="N138" s="41"/>
      <c r="O138" s="41"/>
      <c r="P138" s="41"/>
      <c r="Q138" s="41"/>
      <c r="R138" s="41"/>
      <c r="S138" s="41"/>
      <c r="T138" s="97"/>
      <c r="U138" s="41"/>
      <c r="V138" s="41"/>
      <c r="W138" s="41"/>
      <c r="X138" s="41"/>
      <c r="Y138" s="41"/>
      <c r="Z138" s="41"/>
      <c r="AA138" s="41"/>
      <c r="AB138" s="41"/>
      <c r="AC138" s="41"/>
      <c r="AD138" s="41"/>
      <c r="AE138" s="41"/>
      <c r="AF138" s="41"/>
      <c r="AG138" s="41"/>
      <c r="AH138" s="41"/>
      <c r="AI138" s="41"/>
      <c r="AJ138" s="41"/>
      <c r="AK138" s="41"/>
      <c r="AL138" s="41"/>
      <c r="AM138" s="41"/>
      <c r="AN138" s="41"/>
      <c r="AO138" s="41"/>
    </row>
    <row r="139" spans="12:41" s="47" customFormat="1">
      <c r="L139" s="41"/>
      <c r="M139" s="41"/>
      <c r="N139" s="41"/>
      <c r="O139" s="41"/>
      <c r="P139" s="41"/>
      <c r="Q139" s="41"/>
      <c r="R139" s="41"/>
      <c r="S139" s="41"/>
      <c r="T139" s="97"/>
      <c r="U139" s="41"/>
      <c r="V139" s="41"/>
      <c r="W139" s="41"/>
      <c r="X139" s="41"/>
      <c r="Y139" s="41"/>
      <c r="Z139" s="41"/>
      <c r="AA139" s="41"/>
      <c r="AB139" s="41"/>
      <c r="AC139" s="41"/>
      <c r="AD139" s="41"/>
      <c r="AE139" s="41"/>
      <c r="AF139" s="41"/>
      <c r="AG139" s="41"/>
      <c r="AH139" s="41"/>
      <c r="AI139" s="41"/>
      <c r="AJ139" s="41"/>
      <c r="AK139" s="41"/>
      <c r="AL139" s="41"/>
      <c r="AM139" s="41"/>
      <c r="AN139" s="41"/>
      <c r="AO139" s="41"/>
    </row>
    <row r="140" spans="12:41" s="47" customFormat="1">
      <c r="L140" s="41"/>
      <c r="M140" s="41"/>
      <c r="N140" s="41"/>
      <c r="O140" s="41"/>
      <c r="P140" s="41"/>
      <c r="Q140" s="41"/>
      <c r="R140" s="41"/>
      <c r="S140" s="41"/>
      <c r="T140" s="97"/>
      <c r="U140" s="41"/>
      <c r="V140" s="41"/>
      <c r="W140" s="41"/>
      <c r="X140" s="41"/>
      <c r="Y140" s="41"/>
      <c r="Z140" s="41"/>
      <c r="AA140" s="41"/>
      <c r="AB140" s="41"/>
      <c r="AC140" s="41"/>
      <c r="AD140" s="41"/>
      <c r="AE140" s="41"/>
      <c r="AF140" s="41"/>
      <c r="AG140" s="41"/>
      <c r="AH140" s="41"/>
      <c r="AI140" s="41"/>
      <c r="AJ140" s="41"/>
      <c r="AK140" s="41"/>
      <c r="AL140" s="41"/>
      <c r="AM140" s="41"/>
      <c r="AN140" s="41"/>
      <c r="AO140" s="41"/>
    </row>
    <row r="141" spans="12:41" s="47" customFormat="1">
      <c r="L141" s="41"/>
      <c r="M141" s="41"/>
      <c r="N141" s="41"/>
      <c r="O141" s="41"/>
      <c r="P141" s="41"/>
      <c r="Q141" s="41"/>
      <c r="R141" s="41"/>
      <c r="S141" s="41"/>
      <c r="T141" s="97"/>
      <c r="U141" s="41"/>
      <c r="V141" s="41"/>
      <c r="W141" s="41"/>
      <c r="X141" s="41"/>
      <c r="Y141" s="41"/>
      <c r="Z141" s="41"/>
      <c r="AA141" s="41"/>
      <c r="AB141" s="41"/>
      <c r="AC141" s="41"/>
      <c r="AD141" s="41"/>
      <c r="AE141" s="41"/>
      <c r="AF141" s="41"/>
      <c r="AG141" s="41"/>
      <c r="AH141" s="41"/>
      <c r="AI141" s="41"/>
      <c r="AJ141" s="41"/>
      <c r="AK141" s="41"/>
      <c r="AL141" s="41"/>
      <c r="AM141" s="41"/>
      <c r="AN141" s="41"/>
      <c r="AO141" s="41"/>
    </row>
    <row r="142" spans="12:41" s="47" customFormat="1">
      <c r="L142" s="41"/>
      <c r="M142" s="41"/>
      <c r="N142" s="41"/>
      <c r="O142" s="41"/>
      <c r="P142" s="41"/>
      <c r="Q142" s="41"/>
      <c r="R142" s="41"/>
      <c r="S142" s="41"/>
      <c r="T142" s="97"/>
      <c r="U142" s="41"/>
      <c r="V142" s="41"/>
      <c r="W142" s="41"/>
      <c r="X142" s="41"/>
      <c r="Y142" s="41"/>
      <c r="Z142" s="41"/>
      <c r="AA142" s="41"/>
      <c r="AB142" s="41"/>
      <c r="AC142" s="41"/>
      <c r="AD142" s="41"/>
      <c r="AE142" s="41"/>
      <c r="AF142" s="41"/>
      <c r="AG142" s="41"/>
      <c r="AH142" s="41"/>
      <c r="AI142" s="41"/>
      <c r="AJ142" s="41"/>
      <c r="AK142" s="41"/>
      <c r="AL142" s="41"/>
      <c r="AM142" s="41"/>
      <c r="AN142" s="41"/>
      <c r="AO142" s="41"/>
    </row>
    <row r="143" spans="12:41" s="47" customFormat="1">
      <c r="L143" s="41"/>
      <c r="M143" s="41"/>
      <c r="N143" s="41"/>
      <c r="O143" s="41"/>
      <c r="P143" s="41"/>
      <c r="Q143" s="41"/>
      <c r="R143" s="41"/>
      <c r="S143" s="41"/>
      <c r="T143" s="97"/>
      <c r="U143" s="41"/>
      <c r="V143" s="41"/>
      <c r="W143" s="41"/>
      <c r="X143" s="41"/>
      <c r="Y143" s="41"/>
      <c r="Z143" s="41"/>
      <c r="AA143" s="41"/>
      <c r="AB143" s="41"/>
      <c r="AC143" s="41"/>
      <c r="AD143" s="41"/>
      <c r="AE143" s="41"/>
      <c r="AF143" s="41"/>
      <c r="AG143" s="41"/>
      <c r="AH143" s="41"/>
      <c r="AI143" s="41"/>
      <c r="AJ143" s="41"/>
      <c r="AK143" s="41"/>
      <c r="AL143" s="41"/>
      <c r="AM143" s="41"/>
      <c r="AN143" s="41"/>
      <c r="AO143" s="41"/>
    </row>
    <row r="144" spans="12:41" s="47" customFormat="1">
      <c r="L144" s="41"/>
      <c r="M144" s="41"/>
      <c r="N144" s="41"/>
      <c r="O144" s="41"/>
      <c r="P144" s="41"/>
      <c r="Q144" s="41"/>
      <c r="R144" s="41"/>
      <c r="S144" s="41"/>
      <c r="T144" s="97"/>
      <c r="U144" s="41"/>
      <c r="V144" s="41"/>
      <c r="W144" s="41"/>
      <c r="X144" s="41"/>
      <c r="Y144" s="41"/>
      <c r="Z144" s="41"/>
      <c r="AA144" s="41"/>
      <c r="AB144" s="41"/>
      <c r="AC144" s="41"/>
      <c r="AD144" s="41"/>
      <c r="AE144" s="41"/>
      <c r="AF144" s="41"/>
      <c r="AG144" s="41"/>
      <c r="AH144" s="41"/>
      <c r="AI144" s="41"/>
      <c r="AJ144" s="41"/>
      <c r="AK144" s="41"/>
      <c r="AL144" s="41"/>
      <c r="AM144" s="41"/>
      <c r="AN144" s="41"/>
      <c r="AO144" s="41"/>
    </row>
    <row r="145" spans="12:41" s="47" customFormat="1">
      <c r="L145" s="41"/>
      <c r="M145" s="41"/>
      <c r="N145" s="41"/>
      <c r="O145" s="41"/>
      <c r="P145" s="41"/>
      <c r="Q145" s="41"/>
      <c r="R145" s="41"/>
      <c r="S145" s="41"/>
      <c r="T145" s="97"/>
      <c r="U145" s="41"/>
      <c r="V145" s="41"/>
      <c r="W145" s="41"/>
      <c r="X145" s="41"/>
      <c r="Y145" s="41"/>
      <c r="Z145" s="41"/>
      <c r="AA145" s="41"/>
      <c r="AB145" s="41"/>
      <c r="AC145" s="41"/>
      <c r="AD145" s="41"/>
      <c r="AE145" s="41"/>
      <c r="AF145" s="41"/>
      <c r="AG145" s="41"/>
      <c r="AH145" s="41"/>
      <c r="AI145" s="41"/>
      <c r="AJ145" s="41"/>
      <c r="AK145" s="41"/>
      <c r="AL145" s="41"/>
      <c r="AM145" s="41"/>
      <c r="AN145" s="41"/>
      <c r="AO145" s="41"/>
    </row>
    <row r="146" spans="12:41" s="47" customFormat="1">
      <c r="L146" s="41"/>
      <c r="M146" s="41"/>
      <c r="N146" s="41"/>
      <c r="O146" s="41"/>
      <c r="P146" s="41"/>
      <c r="Q146" s="41"/>
      <c r="R146" s="41"/>
      <c r="S146" s="41"/>
      <c r="T146" s="97"/>
      <c r="U146" s="41"/>
      <c r="V146" s="41"/>
      <c r="W146" s="41"/>
      <c r="X146" s="41"/>
      <c r="Y146" s="41"/>
      <c r="Z146" s="41"/>
      <c r="AA146" s="41"/>
      <c r="AB146" s="41"/>
      <c r="AC146" s="41"/>
      <c r="AD146" s="41"/>
      <c r="AE146" s="41"/>
      <c r="AF146" s="41"/>
      <c r="AG146" s="41"/>
      <c r="AH146" s="41"/>
      <c r="AI146" s="41"/>
      <c r="AJ146" s="41"/>
      <c r="AK146" s="41"/>
      <c r="AL146" s="41"/>
      <c r="AM146" s="41"/>
      <c r="AN146" s="41"/>
      <c r="AO146" s="41"/>
    </row>
    <row r="147" spans="12:41" s="47" customFormat="1">
      <c r="L147" s="41"/>
      <c r="M147" s="41"/>
      <c r="N147" s="41"/>
      <c r="O147" s="41"/>
      <c r="P147" s="41"/>
      <c r="Q147" s="41"/>
      <c r="R147" s="41"/>
      <c r="S147" s="41"/>
      <c r="T147" s="97"/>
      <c r="U147" s="41"/>
      <c r="V147" s="41"/>
      <c r="W147" s="41"/>
      <c r="X147" s="41"/>
      <c r="Y147" s="41"/>
      <c r="Z147" s="41"/>
      <c r="AA147" s="41"/>
      <c r="AB147" s="41"/>
      <c r="AC147" s="41"/>
      <c r="AD147" s="41"/>
      <c r="AE147" s="41"/>
      <c r="AF147" s="41"/>
      <c r="AG147" s="41"/>
      <c r="AH147" s="41"/>
      <c r="AI147" s="41"/>
      <c r="AJ147" s="41"/>
      <c r="AK147" s="41"/>
      <c r="AL147" s="41"/>
      <c r="AM147" s="41"/>
      <c r="AN147" s="41"/>
      <c r="AO147" s="41"/>
    </row>
    <row r="148" spans="12:41" s="47" customFormat="1">
      <c r="L148" s="41"/>
      <c r="M148" s="41"/>
      <c r="N148" s="41"/>
      <c r="O148" s="41"/>
      <c r="P148" s="41"/>
      <c r="Q148" s="41"/>
      <c r="R148" s="41"/>
      <c r="S148" s="41"/>
      <c r="T148" s="97"/>
      <c r="U148" s="41"/>
      <c r="V148" s="41"/>
      <c r="W148" s="41"/>
      <c r="X148" s="41"/>
      <c r="Y148" s="41"/>
      <c r="Z148" s="41"/>
      <c r="AA148" s="41"/>
      <c r="AB148" s="41"/>
      <c r="AC148" s="41"/>
      <c r="AD148" s="41"/>
      <c r="AE148" s="41"/>
      <c r="AF148" s="41"/>
      <c r="AG148" s="41"/>
      <c r="AH148" s="41"/>
      <c r="AI148" s="41"/>
      <c r="AJ148" s="41"/>
      <c r="AK148" s="41"/>
      <c r="AL148" s="41"/>
      <c r="AM148" s="41"/>
      <c r="AN148" s="41"/>
      <c r="AO148" s="41"/>
    </row>
    <row r="149" spans="12:41" s="47" customFormat="1">
      <c r="L149" s="41"/>
      <c r="M149" s="41"/>
      <c r="N149" s="41"/>
      <c r="O149" s="41"/>
      <c r="P149" s="41"/>
      <c r="Q149" s="41"/>
      <c r="R149" s="41"/>
      <c r="S149" s="41"/>
      <c r="T149" s="97"/>
      <c r="U149" s="41"/>
      <c r="V149" s="41"/>
      <c r="W149" s="41"/>
      <c r="X149" s="41"/>
      <c r="Y149" s="41"/>
      <c r="Z149" s="41"/>
      <c r="AA149" s="41"/>
      <c r="AB149" s="41"/>
      <c r="AC149" s="41"/>
      <c r="AD149" s="41"/>
      <c r="AE149" s="41"/>
      <c r="AF149" s="41"/>
      <c r="AG149" s="41"/>
      <c r="AH149" s="41"/>
      <c r="AI149" s="41"/>
      <c r="AJ149" s="41"/>
      <c r="AK149" s="41"/>
      <c r="AL149" s="41"/>
      <c r="AM149" s="41"/>
      <c r="AN149" s="41"/>
      <c r="AO149" s="41"/>
    </row>
    <row r="150" spans="12:41" s="47" customFormat="1">
      <c r="L150" s="41"/>
      <c r="M150" s="41"/>
      <c r="N150" s="41"/>
      <c r="O150" s="41"/>
      <c r="P150" s="41"/>
      <c r="Q150" s="41"/>
      <c r="R150" s="41"/>
      <c r="S150" s="41"/>
      <c r="T150" s="97"/>
      <c r="U150" s="41"/>
      <c r="V150" s="41"/>
      <c r="W150" s="41"/>
      <c r="X150" s="41"/>
      <c r="Y150" s="41"/>
      <c r="Z150" s="41"/>
      <c r="AA150" s="41"/>
      <c r="AB150" s="41"/>
      <c r="AC150" s="41"/>
      <c r="AD150" s="41"/>
      <c r="AE150" s="41"/>
      <c r="AF150" s="41"/>
      <c r="AG150" s="41"/>
      <c r="AH150" s="41"/>
      <c r="AI150" s="41"/>
      <c r="AJ150" s="41"/>
      <c r="AK150" s="41"/>
      <c r="AL150" s="41"/>
      <c r="AM150" s="41"/>
      <c r="AN150" s="41"/>
      <c r="AO150" s="41"/>
    </row>
    <row r="151" spans="12:41" s="47" customFormat="1">
      <c r="L151" s="41"/>
      <c r="M151" s="41"/>
      <c r="N151" s="41"/>
      <c r="O151" s="41"/>
      <c r="P151" s="41"/>
      <c r="Q151" s="41"/>
      <c r="R151" s="41"/>
      <c r="S151" s="41"/>
      <c r="T151" s="97"/>
      <c r="U151" s="41"/>
      <c r="V151" s="41"/>
      <c r="W151" s="41"/>
      <c r="X151" s="41"/>
      <c r="Y151" s="41"/>
      <c r="Z151" s="41"/>
      <c r="AA151" s="41"/>
      <c r="AB151" s="41"/>
      <c r="AC151" s="41"/>
      <c r="AD151" s="41"/>
      <c r="AE151" s="41"/>
      <c r="AF151" s="41"/>
      <c r="AG151" s="41"/>
      <c r="AH151" s="41"/>
      <c r="AI151" s="41"/>
      <c r="AJ151" s="41"/>
      <c r="AK151" s="41"/>
      <c r="AL151" s="41"/>
      <c r="AM151" s="41"/>
      <c r="AN151" s="41"/>
      <c r="AO151" s="41"/>
    </row>
    <row r="152" spans="12:41" s="47" customFormat="1">
      <c r="L152" s="41"/>
      <c r="M152" s="41"/>
      <c r="N152" s="41"/>
      <c r="O152" s="41"/>
      <c r="P152" s="41"/>
      <c r="Q152" s="41"/>
      <c r="R152" s="41"/>
      <c r="S152" s="41"/>
      <c r="T152" s="97"/>
      <c r="U152" s="41"/>
      <c r="V152" s="41"/>
      <c r="W152" s="41"/>
      <c r="X152" s="41"/>
      <c r="Y152" s="41"/>
      <c r="Z152" s="41"/>
      <c r="AA152" s="41"/>
      <c r="AB152" s="41"/>
      <c r="AC152" s="41"/>
      <c r="AD152" s="41"/>
      <c r="AE152" s="41"/>
      <c r="AF152" s="41"/>
      <c r="AG152" s="41"/>
      <c r="AH152" s="41"/>
      <c r="AI152" s="41"/>
      <c r="AJ152" s="41"/>
      <c r="AK152" s="41"/>
      <c r="AL152" s="41"/>
      <c r="AM152" s="41"/>
      <c r="AN152" s="41"/>
      <c r="AO152" s="41"/>
    </row>
    <row r="153" spans="12:41" s="47" customFormat="1">
      <c r="L153" s="41"/>
      <c r="M153" s="41"/>
      <c r="N153" s="41"/>
      <c r="O153" s="41"/>
      <c r="P153" s="41"/>
      <c r="Q153" s="41"/>
      <c r="R153" s="41"/>
      <c r="S153" s="41"/>
      <c r="T153" s="97"/>
      <c r="U153" s="41"/>
      <c r="V153" s="41"/>
      <c r="W153" s="41"/>
      <c r="X153" s="41"/>
      <c r="Y153" s="41"/>
      <c r="Z153" s="41"/>
      <c r="AA153" s="41"/>
      <c r="AB153" s="41"/>
      <c r="AC153" s="41"/>
      <c r="AD153" s="41"/>
      <c r="AE153" s="41"/>
      <c r="AF153" s="41"/>
      <c r="AG153" s="41"/>
      <c r="AH153" s="41"/>
      <c r="AI153" s="41"/>
      <c r="AJ153" s="41"/>
      <c r="AK153" s="41"/>
      <c r="AL153" s="41"/>
      <c r="AM153" s="41"/>
      <c r="AN153" s="41"/>
      <c r="AO153" s="41"/>
    </row>
    <row r="154" spans="12:41" s="47" customFormat="1">
      <c r="L154" s="41"/>
      <c r="M154" s="41"/>
      <c r="N154" s="41"/>
      <c r="O154" s="41"/>
      <c r="P154" s="41"/>
      <c r="Q154" s="41"/>
      <c r="R154" s="41"/>
      <c r="S154" s="41"/>
      <c r="T154" s="97"/>
      <c r="U154" s="41"/>
      <c r="V154" s="41"/>
      <c r="W154" s="41"/>
      <c r="X154" s="41"/>
      <c r="Y154" s="41"/>
      <c r="Z154" s="41"/>
      <c r="AA154" s="41"/>
      <c r="AB154" s="41"/>
      <c r="AC154" s="41"/>
      <c r="AD154" s="41"/>
      <c r="AE154" s="41"/>
      <c r="AF154" s="41"/>
      <c r="AG154" s="41"/>
      <c r="AH154" s="41"/>
      <c r="AI154" s="41"/>
      <c r="AJ154" s="41"/>
      <c r="AK154" s="41"/>
      <c r="AL154" s="41"/>
      <c r="AM154" s="41"/>
      <c r="AN154" s="41"/>
      <c r="AO154" s="41"/>
    </row>
    <row r="155" spans="12:41" s="47" customFormat="1">
      <c r="L155" s="41"/>
      <c r="M155" s="41"/>
      <c r="N155" s="41"/>
      <c r="O155" s="41"/>
      <c r="P155" s="41"/>
      <c r="Q155" s="41"/>
      <c r="R155" s="41"/>
      <c r="S155" s="41"/>
      <c r="T155" s="97"/>
      <c r="U155" s="41"/>
      <c r="V155" s="41"/>
      <c r="W155" s="41"/>
      <c r="X155" s="41"/>
      <c r="Y155" s="41"/>
      <c r="Z155" s="41"/>
      <c r="AA155" s="41"/>
      <c r="AB155" s="41"/>
      <c r="AC155" s="41"/>
      <c r="AD155" s="41"/>
      <c r="AE155" s="41"/>
      <c r="AF155" s="41"/>
      <c r="AG155" s="41"/>
      <c r="AH155" s="41"/>
      <c r="AI155" s="41"/>
      <c r="AJ155" s="41"/>
      <c r="AK155" s="41"/>
      <c r="AL155" s="41"/>
      <c r="AM155" s="41"/>
      <c r="AN155" s="41"/>
      <c r="AO155" s="41"/>
    </row>
    <row r="156" spans="12:41" s="47" customFormat="1">
      <c r="L156" s="41"/>
      <c r="M156" s="41"/>
      <c r="N156" s="41"/>
      <c r="O156" s="41"/>
      <c r="P156" s="41"/>
      <c r="Q156" s="41"/>
      <c r="R156" s="41"/>
      <c r="S156" s="41"/>
      <c r="T156" s="97"/>
      <c r="U156" s="41"/>
      <c r="V156" s="41"/>
      <c r="W156" s="41"/>
      <c r="X156" s="41"/>
      <c r="Y156" s="41"/>
      <c r="Z156" s="41"/>
      <c r="AA156" s="41"/>
      <c r="AB156" s="41"/>
      <c r="AC156" s="41"/>
      <c r="AD156" s="41"/>
      <c r="AE156" s="41"/>
      <c r="AF156" s="41"/>
      <c r="AG156" s="41"/>
      <c r="AH156" s="41"/>
      <c r="AI156" s="41"/>
      <c r="AJ156" s="41"/>
      <c r="AK156" s="41"/>
      <c r="AL156" s="41"/>
      <c r="AM156" s="41"/>
      <c r="AN156" s="41"/>
      <c r="AO156" s="41"/>
    </row>
    <row r="157" spans="12:41" s="47" customFormat="1">
      <c r="L157" s="41"/>
      <c r="M157" s="41"/>
      <c r="N157" s="41"/>
      <c r="O157" s="41"/>
      <c r="P157" s="41"/>
      <c r="Q157" s="41"/>
      <c r="R157" s="41"/>
      <c r="S157" s="41"/>
      <c r="T157" s="97"/>
      <c r="U157" s="41"/>
      <c r="V157" s="41"/>
      <c r="W157" s="41"/>
      <c r="X157" s="41"/>
      <c r="Y157" s="41"/>
      <c r="Z157" s="41"/>
      <c r="AA157" s="41"/>
      <c r="AB157" s="41"/>
      <c r="AC157" s="41"/>
      <c r="AD157" s="41"/>
      <c r="AE157" s="41"/>
      <c r="AF157" s="41"/>
      <c r="AG157" s="41"/>
      <c r="AH157" s="41"/>
      <c r="AI157" s="41"/>
      <c r="AJ157" s="41"/>
      <c r="AK157" s="41"/>
      <c r="AL157" s="41"/>
      <c r="AM157" s="41"/>
      <c r="AN157" s="41"/>
      <c r="AO157" s="41"/>
    </row>
    <row r="158" spans="12:41" s="47" customFormat="1">
      <c r="L158" s="41"/>
      <c r="M158" s="41"/>
      <c r="N158" s="41"/>
      <c r="O158" s="41"/>
      <c r="P158" s="41"/>
      <c r="Q158" s="41"/>
      <c r="R158" s="41"/>
      <c r="S158" s="41"/>
      <c r="T158" s="97"/>
      <c r="U158" s="41"/>
      <c r="V158" s="41"/>
      <c r="W158" s="41"/>
      <c r="X158" s="41"/>
      <c r="Y158" s="41"/>
      <c r="Z158" s="41"/>
      <c r="AA158" s="41"/>
      <c r="AB158" s="41"/>
      <c r="AC158" s="41"/>
      <c r="AD158" s="41"/>
      <c r="AE158" s="41"/>
      <c r="AF158" s="41"/>
      <c r="AG158" s="41"/>
      <c r="AH158" s="41"/>
      <c r="AI158" s="41"/>
      <c r="AJ158" s="41"/>
      <c r="AK158" s="41"/>
      <c r="AL158" s="41"/>
      <c r="AM158" s="41"/>
      <c r="AN158" s="41"/>
      <c r="AO158" s="41"/>
    </row>
    <row r="159" spans="12:41" s="47" customFormat="1">
      <c r="L159" s="41"/>
      <c r="M159" s="41"/>
      <c r="N159" s="41"/>
      <c r="O159" s="41"/>
      <c r="P159" s="41"/>
      <c r="Q159" s="41"/>
      <c r="R159" s="41"/>
      <c r="S159" s="41"/>
      <c r="T159" s="97"/>
      <c r="U159" s="41"/>
      <c r="V159" s="41"/>
      <c r="W159" s="41"/>
      <c r="X159" s="41"/>
      <c r="Y159" s="41"/>
      <c r="Z159" s="41"/>
      <c r="AA159" s="41"/>
      <c r="AB159" s="41"/>
      <c r="AC159" s="41"/>
      <c r="AD159" s="41"/>
      <c r="AE159" s="41"/>
      <c r="AF159" s="41"/>
      <c r="AG159" s="41"/>
      <c r="AH159" s="41"/>
      <c r="AI159" s="41"/>
      <c r="AJ159" s="41"/>
      <c r="AK159" s="41"/>
      <c r="AL159" s="41"/>
      <c r="AM159" s="41"/>
      <c r="AN159" s="41"/>
      <c r="AO159" s="41"/>
    </row>
    <row r="160" spans="12:41" s="47" customFormat="1">
      <c r="L160" s="41"/>
      <c r="M160" s="41"/>
      <c r="N160" s="41"/>
      <c r="O160" s="41"/>
      <c r="P160" s="41"/>
      <c r="Q160" s="41"/>
      <c r="R160" s="41"/>
      <c r="S160" s="41"/>
      <c r="T160" s="97"/>
      <c r="U160" s="41"/>
      <c r="V160" s="41"/>
      <c r="W160" s="41"/>
      <c r="X160" s="41"/>
      <c r="Y160" s="41"/>
      <c r="Z160" s="41"/>
      <c r="AA160" s="41"/>
      <c r="AB160" s="41"/>
      <c r="AC160" s="41"/>
      <c r="AD160" s="41"/>
      <c r="AE160" s="41"/>
      <c r="AF160" s="41"/>
      <c r="AG160" s="41"/>
      <c r="AH160" s="41"/>
      <c r="AI160" s="41"/>
      <c r="AJ160" s="41"/>
      <c r="AK160" s="41"/>
      <c r="AL160" s="41"/>
      <c r="AM160" s="41"/>
      <c r="AN160" s="41"/>
      <c r="AO160" s="41"/>
    </row>
    <row r="161" spans="12:41" s="47" customFormat="1">
      <c r="L161" s="41"/>
      <c r="M161" s="41"/>
      <c r="N161" s="41"/>
      <c r="O161" s="41"/>
      <c r="P161" s="41"/>
      <c r="Q161" s="41"/>
      <c r="R161" s="41"/>
      <c r="S161" s="41"/>
      <c r="T161" s="97"/>
      <c r="U161" s="41"/>
      <c r="V161" s="41"/>
      <c r="W161" s="41"/>
      <c r="X161" s="41"/>
      <c r="Y161" s="41"/>
      <c r="Z161" s="41"/>
      <c r="AA161" s="41"/>
      <c r="AB161" s="41"/>
      <c r="AC161" s="41"/>
      <c r="AD161" s="41"/>
      <c r="AE161" s="41"/>
      <c r="AF161" s="41"/>
      <c r="AG161" s="41"/>
      <c r="AH161" s="41"/>
      <c r="AI161" s="41"/>
      <c r="AJ161" s="41"/>
      <c r="AK161" s="41"/>
      <c r="AL161" s="41"/>
      <c r="AM161" s="41"/>
      <c r="AN161" s="41"/>
      <c r="AO161" s="41"/>
    </row>
    <row r="162" spans="12:41" s="47" customFormat="1">
      <c r="L162" s="41"/>
      <c r="M162" s="41"/>
      <c r="N162" s="41"/>
      <c r="O162" s="41"/>
      <c r="P162" s="41"/>
      <c r="Q162" s="41"/>
      <c r="R162" s="41"/>
      <c r="S162" s="41"/>
      <c r="T162" s="97"/>
      <c r="U162" s="41"/>
      <c r="V162" s="41"/>
      <c r="W162" s="41"/>
      <c r="X162" s="41"/>
      <c r="Y162" s="41"/>
      <c r="Z162" s="41"/>
      <c r="AA162" s="41"/>
      <c r="AB162" s="41"/>
      <c r="AC162" s="41"/>
      <c r="AD162" s="41"/>
      <c r="AE162" s="41"/>
      <c r="AF162" s="41"/>
      <c r="AG162" s="41"/>
      <c r="AH162" s="41"/>
      <c r="AI162" s="41"/>
      <c r="AJ162" s="41"/>
      <c r="AK162" s="41"/>
      <c r="AL162" s="41"/>
      <c r="AM162" s="41"/>
      <c r="AN162" s="41"/>
      <c r="AO162" s="41"/>
    </row>
    <row r="163" spans="12:41" s="47" customFormat="1">
      <c r="L163" s="41"/>
      <c r="M163" s="41"/>
      <c r="N163" s="41"/>
      <c r="O163" s="41"/>
      <c r="P163" s="41"/>
      <c r="Q163" s="41"/>
      <c r="R163" s="41"/>
      <c r="S163" s="41"/>
      <c r="T163" s="97"/>
      <c r="U163" s="41"/>
      <c r="V163" s="41"/>
      <c r="W163" s="41"/>
      <c r="X163" s="41"/>
      <c r="Y163" s="41"/>
      <c r="Z163" s="41"/>
      <c r="AA163" s="41"/>
      <c r="AB163" s="41"/>
      <c r="AC163" s="41"/>
      <c r="AD163" s="41"/>
      <c r="AE163" s="41"/>
      <c r="AF163" s="41"/>
      <c r="AG163" s="41"/>
      <c r="AH163" s="41"/>
      <c r="AI163" s="41"/>
      <c r="AJ163" s="41"/>
      <c r="AK163" s="41"/>
      <c r="AL163" s="41"/>
      <c r="AM163" s="41"/>
      <c r="AN163" s="41"/>
      <c r="AO163" s="41"/>
    </row>
    <row r="164" spans="12:41" s="47" customFormat="1">
      <c r="L164" s="41"/>
      <c r="M164" s="41"/>
      <c r="N164" s="41"/>
      <c r="O164" s="41"/>
      <c r="P164" s="41"/>
      <c r="Q164" s="41"/>
      <c r="R164" s="41"/>
      <c r="S164" s="41"/>
      <c r="T164" s="97"/>
      <c r="U164" s="41"/>
      <c r="V164" s="41"/>
      <c r="W164" s="41"/>
      <c r="X164" s="41"/>
      <c r="Y164" s="41"/>
      <c r="Z164" s="41"/>
      <c r="AA164" s="41"/>
      <c r="AB164" s="41"/>
      <c r="AC164" s="41"/>
      <c r="AD164" s="41"/>
      <c r="AE164" s="41"/>
      <c r="AF164" s="41"/>
      <c r="AG164" s="41"/>
      <c r="AH164" s="41"/>
      <c r="AI164" s="41"/>
      <c r="AJ164" s="41"/>
      <c r="AK164" s="41"/>
      <c r="AL164" s="41"/>
      <c r="AM164" s="41"/>
      <c r="AN164" s="41"/>
      <c r="AO164" s="41"/>
    </row>
    <row r="165" spans="12:41" s="47" customFormat="1">
      <c r="L165" s="41"/>
      <c r="M165" s="41"/>
      <c r="N165" s="41"/>
      <c r="O165" s="41"/>
      <c r="P165" s="41"/>
      <c r="Q165" s="41"/>
      <c r="R165" s="41"/>
      <c r="S165" s="41"/>
      <c r="T165" s="97"/>
      <c r="U165" s="41"/>
      <c r="V165" s="41"/>
      <c r="W165" s="41"/>
      <c r="X165" s="41"/>
      <c r="Y165" s="41"/>
      <c r="Z165" s="41"/>
      <c r="AA165" s="41"/>
      <c r="AB165" s="41"/>
      <c r="AC165" s="41"/>
      <c r="AD165" s="41"/>
      <c r="AE165" s="41"/>
      <c r="AF165" s="41"/>
      <c r="AG165" s="41"/>
      <c r="AH165" s="41"/>
      <c r="AI165" s="41"/>
      <c r="AJ165" s="41"/>
      <c r="AK165" s="41"/>
      <c r="AL165" s="41"/>
      <c r="AM165" s="41"/>
      <c r="AN165" s="41"/>
      <c r="AO165" s="41"/>
    </row>
    <row r="166" spans="12:41" s="47" customFormat="1">
      <c r="L166" s="41"/>
      <c r="M166" s="41"/>
      <c r="N166" s="41"/>
      <c r="O166" s="41"/>
      <c r="P166" s="41"/>
      <c r="Q166" s="41"/>
      <c r="R166" s="41"/>
      <c r="S166" s="41"/>
      <c r="T166" s="97"/>
      <c r="U166" s="41"/>
      <c r="V166" s="41"/>
      <c r="W166" s="41"/>
      <c r="X166" s="41"/>
      <c r="Y166" s="41"/>
      <c r="Z166" s="41"/>
      <c r="AA166" s="41"/>
      <c r="AB166" s="41"/>
      <c r="AC166" s="41"/>
      <c r="AD166" s="41"/>
      <c r="AE166" s="41"/>
      <c r="AF166" s="41"/>
      <c r="AG166" s="41"/>
      <c r="AH166" s="41"/>
      <c r="AI166" s="41"/>
      <c r="AJ166" s="41"/>
      <c r="AK166" s="41"/>
      <c r="AL166" s="41"/>
      <c r="AM166" s="41"/>
      <c r="AN166" s="41"/>
      <c r="AO166" s="41"/>
    </row>
    <row r="167" spans="12:41" s="47" customFormat="1">
      <c r="L167" s="41"/>
      <c r="M167" s="41"/>
      <c r="N167" s="41"/>
      <c r="O167" s="41"/>
      <c r="P167" s="41"/>
      <c r="Q167" s="41"/>
      <c r="R167" s="41"/>
      <c r="S167" s="41"/>
      <c r="T167" s="97"/>
      <c r="U167" s="41"/>
      <c r="V167" s="41"/>
      <c r="W167" s="41"/>
      <c r="X167" s="41"/>
      <c r="Y167" s="41"/>
      <c r="Z167" s="41"/>
      <c r="AA167" s="41"/>
      <c r="AB167" s="41"/>
      <c r="AC167" s="41"/>
      <c r="AD167" s="41"/>
      <c r="AE167" s="41"/>
      <c r="AF167" s="41"/>
      <c r="AG167" s="41"/>
      <c r="AH167" s="41"/>
      <c r="AI167" s="41"/>
      <c r="AJ167" s="41"/>
      <c r="AK167" s="41"/>
      <c r="AL167" s="41"/>
      <c r="AM167" s="41"/>
      <c r="AN167" s="41"/>
      <c r="AO167" s="41"/>
    </row>
    <row r="168" spans="12:41" s="47" customFormat="1">
      <c r="L168" s="41"/>
      <c r="M168" s="41"/>
      <c r="N168" s="41"/>
      <c r="O168" s="41"/>
      <c r="P168" s="41"/>
      <c r="Q168" s="41"/>
      <c r="R168" s="41"/>
      <c r="S168" s="41"/>
      <c r="T168" s="97"/>
      <c r="U168" s="41"/>
      <c r="V168" s="41"/>
      <c r="W168" s="41"/>
      <c r="X168" s="41"/>
      <c r="Y168" s="41"/>
      <c r="Z168" s="41"/>
      <c r="AA168" s="41"/>
      <c r="AB168" s="41"/>
      <c r="AC168" s="41"/>
      <c r="AD168" s="41"/>
      <c r="AE168" s="41"/>
      <c r="AF168" s="41"/>
      <c r="AG168" s="41"/>
      <c r="AH168" s="41"/>
      <c r="AI168" s="41"/>
      <c r="AJ168" s="41"/>
      <c r="AK168" s="41"/>
      <c r="AL168" s="41"/>
      <c r="AM168" s="41"/>
      <c r="AN168" s="41"/>
      <c r="AO168" s="41"/>
    </row>
    <row r="169" spans="12:41" s="47" customFormat="1">
      <c r="L169" s="41"/>
      <c r="M169" s="41"/>
      <c r="N169" s="41"/>
      <c r="O169" s="41"/>
      <c r="P169" s="41"/>
      <c r="Q169" s="41"/>
      <c r="R169" s="41"/>
      <c r="S169" s="41"/>
      <c r="T169" s="97"/>
      <c r="U169" s="41"/>
      <c r="V169" s="41"/>
      <c r="W169" s="41"/>
      <c r="X169" s="41"/>
      <c r="Y169" s="41"/>
      <c r="Z169" s="41"/>
      <c r="AA169" s="41"/>
      <c r="AB169" s="41"/>
      <c r="AC169" s="41"/>
      <c r="AD169" s="41"/>
      <c r="AE169" s="41"/>
      <c r="AF169" s="41"/>
      <c r="AG169" s="41"/>
      <c r="AH169" s="41"/>
      <c r="AI169" s="41"/>
      <c r="AJ169" s="41"/>
      <c r="AK169" s="41"/>
      <c r="AL169" s="41"/>
      <c r="AM169" s="41"/>
      <c r="AN169" s="41"/>
      <c r="AO169" s="41"/>
    </row>
    <row r="170" spans="12:41" s="47" customFormat="1">
      <c r="L170" s="41"/>
      <c r="M170" s="41"/>
      <c r="N170" s="41"/>
      <c r="O170" s="41"/>
      <c r="P170" s="41"/>
      <c r="Q170" s="41"/>
      <c r="R170" s="41"/>
      <c r="S170" s="41"/>
      <c r="T170" s="97"/>
      <c r="U170" s="41"/>
      <c r="V170" s="41"/>
      <c r="W170" s="41"/>
      <c r="X170" s="41"/>
      <c r="Y170" s="41"/>
      <c r="Z170" s="41"/>
      <c r="AA170" s="41"/>
      <c r="AB170" s="41"/>
      <c r="AC170" s="41"/>
      <c r="AD170" s="41"/>
      <c r="AE170" s="41"/>
      <c r="AF170" s="41"/>
      <c r="AG170" s="41"/>
      <c r="AH170" s="41"/>
      <c r="AI170" s="41"/>
      <c r="AJ170" s="41"/>
      <c r="AK170" s="41"/>
      <c r="AL170" s="41"/>
      <c r="AM170" s="41"/>
      <c r="AN170" s="41"/>
      <c r="AO170" s="41"/>
    </row>
    <row r="171" spans="12:41" s="47" customFormat="1">
      <c r="L171" s="41"/>
      <c r="M171" s="41"/>
      <c r="N171" s="41"/>
      <c r="O171" s="41"/>
      <c r="P171" s="41"/>
      <c r="Q171" s="41"/>
      <c r="R171" s="41"/>
      <c r="S171" s="41"/>
      <c r="T171" s="97"/>
      <c r="U171" s="41"/>
      <c r="V171" s="41"/>
      <c r="W171" s="41"/>
      <c r="X171" s="41"/>
      <c r="Y171" s="41"/>
      <c r="Z171" s="41"/>
      <c r="AA171" s="41"/>
      <c r="AB171" s="41"/>
      <c r="AC171" s="41"/>
      <c r="AD171" s="41"/>
      <c r="AE171" s="41"/>
      <c r="AF171" s="41"/>
      <c r="AG171" s="41"/>
      <c r="AH171" s="41"/>
      <c r="AI171" s="41"/>
      <c r="AJ171" s="41"/>
      <c r="AK171" s="41"/>
      <c r="AL171" s="41"/>
      <c r="AM171" s="41"/>
      <c r="AN171" s="41"/>
      <c r="AO171" s="41"/>
    </row>
    <row r="172" spans="12:41" s="47" customFormat="1">
      <c r="L172" s="41"/>
      <c r="M172" s="41"/>
      <c r="N172" s="41"/>
      <c r="O172" s="41"/>
      <c r="P172" s="41"/>
      <c r="Q172" s="41"/>
      <c r="R172" s="41"/>
      <c r="S172" s="41"/>
      <c r="T172" s="97"/>
      <c r="U172" s="41"/>
      <c r="V172" s="41"/>
      <c r="W172" s="41"/>
      <c r="X172" s="41"/>
      <c r="Y172" s="41"/>
      <c r="Z172" s="41"/>
      <c r="AA172" s="41"/>
      <c r="AB172" s="41"/>
      <c r="AC172" s="41"/>
      <c r="AD172" s="41"/>
      <c r="AE172" s="41"/>
      <c r="AF172" s="41"/>
      <c r="AG172" s="41"/>
      <c r="AH172" s="41"/>
      <c r="AI172" s="41"/>
      <c r="AJ172" s="41"/>
      <c r="AK172" s="41"/>
      <c r="AL172" s="41"/>
      <c r="AM172" s="41"/>
      <c r="AN172" s="41"/>
      <c r="AO172" s="41"/>
    </row>
    <row r="173" spans="12:41" s="47" customFormat="1">
      <c r="L173" s="41"/>
      <c r="M173" s="41"/>
      <c r="N173" s="41"/>
      <c r="O173" s="41"/>
      <c r="P173" s="41"/>
      <c r="Q173" s="41"/>
      <c r="R173" s="41"/>
      <c r="S173" s="41"/>
      <c r="T173" s="97"/>
      <c r="U173" s="41"/>
      <c r="V173" s="41"/>
      <c r="W173" s="41"/>
      <c r="X173" s="41"/>
      <c r="Y173" s="41"/>
      <c r="Z173" s="41"/>
      <c r="AA173" s="41"/>
      <c r="AB173" s="41"/>
      <c r="AC173" s="41"/>
      <c r="AD173" s="41"/>
      <c r="AE173" s="41"/>
      <c r="AF173" s="41"/>
      <c r="AG173" s="41"/>
      <c r="AH173" s="41"/>
      <c r="AI173" s="41"/>
      <c r="AJ173" s="41"/>
      <c r="AK173" s="41"/>
      <c r="AL173" s="41"/>
      <c r="AM173" s="41"/>
      <c r="AN173" s="41"/>
      <c r="AO173" s="41"/>
    </row>
    <row r="174" spans="12:41" s="47" customFormat="1">
      <c r="L174" s="41"/>
      <c r="M174" s="41"/>
      <c r="N174" s="41"/>
      <c r="O174" s="41"/>
      <c r="P174" s="41"/>
      <c r="Q174" s="41"/>
      <c r="R174" s="41"/>
      <c r="S174" s="41"/>
      <c r="T174" s="97"/>
      <c r="U174" s="41"/>
      <c r="V174" s="41"/>
      <c r="W174" s="41"/>
      <c r="X174" s="41"/>
      <c r="Y174" s="41"/>
      <c r="Z174" s="41"/>
      <c r="AA174" s="41"/>
      <c r="AB174" s="41"/>
      <c r="AC174" s="41"/>
      <c r="AD174" s="41"/>
      <c r="AE174" s="41"/>
      <c r="AF174" s="41"/>
      <c r="AG174" s="41"/>
      <c r="AH174" s="41"/>
      <c r="AI174" s="41"/>
      <c r="AJ174" s="41"/>
      <c r="AK174" s="41"/>
      <c r="AL174" s="41"/>
      <c r="AM174" s="41"/>
      <c r="AN174" s="41"/>
      <c r="AO174" s="41"/>
    </row>
    <row r="175" spans="12:41" s="47" customFormat="1">
      <c r="L175" s="41"/>
      <c r="M175" s="41"/>
      <c r="N175" s="41"/>
      <c r="O175" s="41"/>
      <c r="P175" s="41"/>
      <c r="Q175" s="41"/>
      <c r="R175" s="41"/>
      <c r="S175" s="41"/>
      <c r="T175" s="97"/>
      <c r="U175" s="41"/>
      <c r="V175" s="41"/>
      <c r="W175" s="41"/>
      <c r="X175" s="41"/>
      <c r="Y175" s="41"/>
      <c r="Z175" s="41"/>
      <c r="AA175" s="41"/>
      <c r="AB175" s="41"/>
      <c r="AC175" s="41"/>
      <c r="AD175" s="41"/>
      <c r="AE175" s="41"/>
      <c r="AF175" s="41"/>
      <c r="AG175" s="41"/>
      <c r="AH175" s="41"/>
      <c r="AI175" s="41"/>
      <c r="AJ175" s="41"/>
      <c r="AK175" s="41"/>
      <c r="AL175" s="41"/>
      <c r="AM175" s="41"/>
      <c r="AN175" s="41"/>
      <c r="AO175" s="41"/>
    </row>
    <row r="176" spans="12:41" s="47" customFormat="1">
      <c r="L176" s="41"/>
      <c r="M176" s="41"/>
      <c r="N176" s="41"/>
      <c r="O176" s="41"/>
      <c r="P176" s="41"/>
      <c r="Q176" s="41"/>
      <c r="R176" s="41"/>
      <c r="S176" s="41"/>
      <c r="T176" s="97"/>
      <c r="U176" s="41"/>
      <c r="V176" s="41"/>
      <c r="W176" s="41"/>
      <c r="X176" s="41"/>
      <c r="Y176" s="41"/>
      <c r="Z176" s="41"/>
      <c r="AA176" s="41"/>
      <c r="AB176" s="41"/>
      <c r="AC176" s="41"/>
      <c r="AD176" s="41"/>
      <c r="AE176" s="41"/>
      <c r="AF176" s="41"/>
      <c r="AG176" s="41"/>
      <c r="AH176" s="41"/>
      <c r="AI176" s="41"/>
      <c r="AJ176" s="41"/>
      <c r="AK176" s="41"/>
      <c r="AL176" s="41"/>
      <c r="AM176" s="41"/>
      <c r="AN176" s="41"/>
      <c r="AO176" s="41"/>
    </row>
    <row r="177" spans="12:41" s="47" customFormat="1">
      <c r="L177" s="41"/>
      <c r="M177" s="41"/>
      <c r="N177" s="41"/>
      <c r="O177" s="41"/>
      <c r="P177" s="41"/>
      <c r="Q177" s="41"/>
      <c r="R177" s="41"/>
      <c r="S177" s="41"/>
      <c r="T177" s="97"/>
      <c r="U177" s="41"/>
      <c r="V177" s="41"/>
      <c r="W177" s="41"/>
      <c r="X177" s="41"/>
      <c r="Y177" s="41"/>
      <c r="Z177" s="41"/>
      <c r="AA177" s="41"/>
      <c r="AB177" s="41"/>
      <c r="AC177" s="41"/>
      <c r="AD177" s="41"/>
      <c r="AE177" s="41"/>
      <c r="AF177" s="41"/>
      <c r="AG177" s="41"/>
      <c r="AH177" s="41"/>
      <c r="AI177" s="41"/>
      <c r="AJ177" s="41"/>
      <c r="AK177" s="41"/>
      <c r="AL177" s="41"/>
      <c r="AM177" s="41"/>
      <c r="AN177" s="41"/>
      <c r="AO177" s="41"/>
    </row>
    <row r="178" spans="12:41" s="47" customFormat="1">
      <c r="L178" s="41"/>
      <c r="M178" s="41"/>
      <c r="N178" s="41"/>
      <c r="O178" s="41"/>
      <c r="P178" s="41"/>
      <c r="Q178" s="41"/>
      <c r="R178" s="41"/>
      <c r="S178" s="41"/>
      <c r="T178" s="97"/>
      <c r="U178" s="41"/>
      <c r="V178" s="41"/>
      <c r="W178" s="41"/>
      <c r="X178" s="41"/>
      <c r="Y178" s="41"/>
      <c r="Z178" s="41"/>
      <c r="AA178" s="41"/>
      <c r="AB178" s="41"/>
      <c r="AC178" s="41"/>
      <c r="AD178" s="41"/>
      <c r="AE178" s="41"/>
      <c r="AF178" s="41"/>
      <c r="AG178" s="41"/>
      <c r="AH178" s="41"/>
      <c r="AI178" s="41"/>
      <c r="AJ178" s="41"/>
      <c r="AK178" s="41"/>
      <c r="AL178" s="41"/>
      <c r="AM178" s="41"/>
      <c r="AN178" s="41"/>
      <c r="AO178" s="41"/>
    </row>
    <row r="179" spans="12:41" s="47" customFormat="1">
      <c r="L179" s="41"/>
      <c r="M179" s="41"/>
      <c r="N179" s="41"/>
      <c r="O179" s="41"/>
      <c r="P179" s="41"/>
      <c r="Q179" s="41"/>
      <c r="R179" s="41"/>
      <c r="S179" s="41"/>
      <c r="T179" s="97"/>
      <c r="U179" s="41"/>
      <c r="V179" s="41"/>
      <c r="W179" s="41"/>
      <c r="X179" s="41"/>
      <c r="Y179" s="41"/>
      <c r="Z179" s="41"/>
      <c r="AA179" s="41"/>
      <c r="AB179" s="41"/>
      <c r="AC179" s="41"/>
      <c r="AD179" s="41"/>
      <c r="AE179" s="41"/>
      <c r="AF179" s="41"/>
      <c r="AG179" s="41"/>
      <c r="AH179" s="41"/>
      <c r="AI179" s="41"/>
      <c r="AJ179" s="41"/>
      <c r="AK179" s="41"/>
      <c r="AL179" s="41"/>
      <c r="AM179" s="41"/>
      <c r="AN179" s="41"/>
      <c r="AO179" s="41"/>
    </row>
    <row r="180" spans="12:41" s="47" customFormat="1">
      <c r="L180" s="41"/>
      <c r="M180" s="41"/>
      <c r="N180" s="41"/>
      <c r="O180" s="41"/>
      <c r="P180" s="41"/>
      <c r="Q180" s="41"/>
      <c r="R180" s="41"/>
      <c r="S180" s="41"/>
      <c r="T180" s="97"/>
      <c r="U180" s="41"/>
      <c r="V180" s="41"/>
      <c r="W180" s="41"/>
      <c r="X180" s="41"/>
      <c r="Y180" s="41"/>
      <c r="Z180" s="41"/>
      <c r="AA180" s="41"/>
      <c r="AB180" s="41"/>
      <c r="AC180" s="41"/>
      <c r="AD180" s="41"/>
      <c r="AE180" s="41"/>
      <c r="AF180" s="41"/>
      <c r="AG180" s="41"/>
      <c r="AH180" s="41"/>
      <c r="AI180" s="41"/>
      <c r="AJ180" s="41"/>
      <c r="AK180" s="41"/>
      <c r="AL180" s="41"/>
      <c r="AM180" s="41"/>
      <c r="AN180" s="41"/>
      <c r="AO180" s="41"/>
    </row>
    <row r="181" spans="12:41" s="47" customFormat="1">
      <c r="L181" s="41"/>
      <c r="M181" s="41"/>
      <c r="N181" s="41"/>
      <c r="O181" s="41"/>
      <c r="P181" s="41"/>
      <c r="Q181" s="41"/>
      <c r="R181" s="41"/>
      <c r="S181" s="41"/>
      <c r="T181" s="97"/>
      <c r="U181" s="41"/>
      <c r="V181" s="41"/>
      <c r="W181" s="41"/>
      <c r="X181" s="41"/>
      <c r="Y181" s="41"/>
      <c r="Z181" s="41"/>
      <c r="AA181" s="41"/>
      <c r="AB181" s="41"/>
      <c r="AC181" s="41"/>
      <c r="AD181" s="41"/>
      <c r="AE181" s="41"/>
      <c r="AF181" s="41"/>
      <c r="AG181" s="41"/>
      <c r="AH181" s="41"/>
      <c r="AI181" s="41"/>
      <c r="AJ181" s="41"/>
      <c r="AK181" s="41"/>
      <c r="AL181" s="41"/>
      <c r="AM181" s="41"/>
      <c r="AN181" s="41"/>
      <c r="AO181" s="41"/>
    </row>
    <row r="182" spans="12:41" s="47" customFormat="1">
      <c r="L182" s="41"/>
      <c r="M182" s="41"/>
      <c r="N182" s="41"/>
      <c r="O182" s="41"/>
      <c r="P182" s="41"/>
      <c r="Q182" s="41"/>
      <c r="R182" s="41"/>
      <c r="S182" s="41"/>
      <c r="T182" s="97"/>
      <c r="U182" s="41"/>
      <c r="V182" s="41"/>
      <c r="W182" s="41"/>
      <c r="X182" s="41"/>
      <c r="Y182" s="41"/>
      <c r="Z182" s="41"/>
      <c r="AA182" s="41"/>
      <c r="AB182" s="41"/>
      <c r="AC182" s="41"/>
      <c r="AD182" s="41"/>
      <c r="AE182" s="41"/>
      <c r="AF182" s="41"/>
      <c r="AG182" s="41"/>
      <c r="AH182" s="41"/>
      <c r="AI182" s="41"/>
      <c r="AJ182" s="41"/>
      <c r="AK182" s="41"/>
      <c r="AL182" s="41"/>
      <c r="AM182" s="41"/>
      <c r="AN182" s="41"/>
      <c r="AO182" s="41"/>
    </row>
    <row r="183" spans="12:41" s="47" customFormat="1">
      <c r="L183" s="41"/>
      <c r="M183" s="41"/>
      <c r="N183" s="41"/>
      <c r="O183" s="41"/>
      <c r="P183" s="41"/>
      <c r="Q183" s="41"/>
      <c r="R183" s="41"/>
      <c r="S183" s="41"/>
      <c r="T183" s="97"/>
      <c r="U183" s="41"/>
      <c r="V183" s="41"/>
      <c r="W183" s="41"/>
      <c r="X183" s="41"/>
      <c r="Y183" s="41"/>
      <c r="Z183" s="41"/>
      <c r="AA183" s="41"/>
      <c r="AB183" s="41"/>
      <c r="AC183" s="41"/>
      <c r="AD183" s="41"/>
      <c r="AE183" s="41"/>
      <c r="AF183" s="41"/>
      <c r="AG183" s="41"/>
      <c r="AH183" s="41"/>
      <c r="AI183" s="41"/>
      <c r="AJ183" s="41"/>
      <c r="AK183" s="41"/>
      <c r="AL183" s="41"/>
      <c r="AM183" s="41"/>
      <c r="AN183" s="41"/>
      <c r="AO183" s="41"/>
    </row>
    <row r="184" spans="12:41" s="47" customFormat="1">
      <c r="L184" s="41"/>
      <c r="M184" s="41"/>
      <c r="N184" s="41"/>
      <c r="O184" s="41"/>
      <c r="P184" s="41"/>
      <c r="Q184" s="41"/>
      <c r="R184" s="41"/>
      <c r="S184" s="41"/>
      <c r="T184" s="97"/>
      <c r="U184" s="41"/>
      <c r="V184" s="41"/>
      <c r="W184" s="41"/>
      <c r="X184" s="41"/>
      <c r="Y184" s="41"/>
      <c r="Z184" s="41"/>
      <c r="AA184" s="41"/>
      <c r="AB184" s="41"/>
      <c r="AC184" s="41"/>
      <c r="AD184" s="41"/>
      <c r="AE184" s="41"/>
      <c r="AF184" s="41"/>
      <c r="AG184" s="41"/>
      <c r="AH184" s="41"/>
      <c r="AI184" s="41"/>
      <c r="AJ184" s="41"/>
      <c r="AK184" s="41"/>
      <c r="AL184" s="41"/>
      <c r="AM184" s="41"/>
      <c r="AN184" s="41"/>
      <c r="AO184" s="41"/>
    </row>
    <row r="185" spans="12:41" s="47" customFormat="1">
      <c r="L185" s="41"/>
      <c r="M185" s="41"/>
      <c r="N185" s="41"/>
      <c r="O185" s="41"/>
      <c r="P185" s="41"/>
      <c r="Q185" s="41"/>
      <c r="R185" s="41"/>
      <c r="S185" s="41"/>
      <c r="T185" s="97"/>
      <c r="U185" s="41"/>
      <c r="V185" s="41"/>
      <c r="W185" s="41"/>
      <c r="X185" s="41"/>
      <c r="Y185" s="41"/>
      <c r="Z185" s="41"/>
      <c r="AA185" s="41"/>
      <c r="AB185" s="41"/>
      <c r="AC185" s="41"/>
      <c r="AD185" s="41"/>
      <c r="AE185" s="41"/>
      <c r="AF185" s="41"/>
      <c r="AG185" s="41"/>
      <c r="AH185" s="41"/>
      <c r="AI185" s="41"/>
      <c r="AJ185" s="41"/>
      <c r="AK185" s="41"/>
      <c r="AL185" s="41"/>
      <c r="AM185" s="41"/>
      <c r="AN185" s="41"/>
      <c r="AO185" s="41"/>
    </row>
    <row r="186" spans="12:41" s="47" customFormat="1">
      <c r="L186" s="41"/>
      <c r="M186" s="41"/>
      <c r="N186" s="41"/>
      <c r="O186" s="41"/>
      <c r="P186" s="41"/>
      <c r="Q186" s="41"/>
      <c r="R186" s="41"/>
      <c r="S186" s="41"/>
      <c r="T186" s="97"/>
      <c r="U186" s="41"/>
      <c r="V186" s="41"/>
      <c r="W186" s="41"/>
      <c r="X186" s="41"/>
      <c r="Y186" s="41"/>
      <c r="Z186" s="41"/>
      <c r="AA186" s="41"/>
      <c r="AB186" s="41"/>
      <c r="AC186" s="41"/>
      <c r="AD186" s="41"/>
      <c r="AE186" s="41"/>
      <c r="AF186" s="41"/>
      <c r="AG186" s="41"/>
      <c r="AH186" s="41"/>
      <c r="AI186" s="41"/>
      <c r="AJ186" s="41"/>
      <c r="AK186" s="41"/>
      <c r="AL186" s="41"/>
      <c r="AM186" s="41"/>
      <c r="AN186" s="41"/>
      <c r="AO186" s="41"/>
    </row>
    <row r="187" spans="12:41" s="47" customFormat="1">
      <c r="L187" s="41"/>
      <c r="M187" s="41"/>
      <c r="N187" s="41"/>
      <c r="O187" s="41"/>
      <c r="P187" s="41"/>
      <c r="Q187" s="41"/>
      <c r="R187" s="41"/>
      <c r="S187" s="41"/>
      <c r="T187" s="97"/>
      <c r="U187" s="41"/>
      <c r="V187" s="41"/>
      <c r="W187" s="41"/>
      <c r="X187" s="41"/>
      <c r="Y187" s="41"/>
      <c r="Z187" s="41"/>
      <c r="AA187" s="41"/>
      <c r="AB187" s="41"/>
      <c r="AC187" s="41"/>
      <c r="AD187" s="41"/>
      <c r="AE187" s="41"/>
      <c r="AF187" s="41"/>
      <c r="AG187" s="41"/>
      <c r="AH187" s="41"/>
      <c r="AI187" s="41"/>
      <c r="AJ187" s="41"/>
      <c r="AK187" s="41"/>
      <c r="AL187" s="41"/>
      <c r="AM187" s="41"/>
      <c r="AN187" s="41"/>
      <c r="AO187" s="41"/>
    </row>
    <row r="188" spans="12:41" s="47" customFormat="1">
      <c r="L188" s="41"/>
      <c r="M188" s="41"/>
      <c r="N188" s="41"/>
      <c r="O188" s="41"/>
      <c r="P188" s="41"/>
      <c r="Q188" s="41"/>
      <c r="R188" s="41"/>
      <c r="S188" s="41"/>
      <c r="T188" s="97"/>
      <c r="U188" s="41"/>
      <c r="V188" s="41"/>
      <c r="W188" s="41"/>
      <c r="X188" s="41"/>
      <c r="Y188" s="41"/>
      <c r="Z188" s="41"/>
      <c r="AA188" s="41"/>
      <c r="AB188" s="41"/>
      <c r="AC188" s="41"/>
      <c r="AD188" s="41"/>
      <c r="AE188" s="41"/>
      <c r="AF188" s="41"/>
      <c r="AG188" s="41"/>
      <c r="AH188" s="41"/>
      <c r="AI188" s="41"/>
      <c r="AJ188" s="41"/>
      <c r="AK188" s="41"/>
      <c r="AL188" s="41"/>
      <c r="AM188" s="41"/>
      <c r="AN188" s="41"/>
      <c r="AO188" s="41"/>
    </row>
    <row r="189" spans="12:41" s="47" customFormat="1">
      <c r="L189" s="41"/>
      <c r="M189" s="41"/>
      <c r="N189" s="41"/>
      <c r="O189" s="41"/>
      <c r="P189" s="41"/>
      <c r="Q189" s="41"/>
      <c r="R189" s="41"/>
      <c r="S189" s="41"/>
      <c r="T189" s="97"/>
      <c r="U189" s="41"/>
      <c r="V189" s="41"/>
      <c r="W189" s="41"/>
      <c r="X189" s="41"/>
      <c r="Y189" s="41"/>
      <c r="Z189" s="41"/>
      <c r="AA189" s="41"/>
      <c r="AB189" s="41"/>
      <c r="AC189" s="41"/>
      <c r="AD189" s="41"/>
      <c r="AE189" s="41"/>
      <c r="AF189" s="41"/>
      <c r="AG189" s="41"/>
      <c r="AH189" s="41"/>
      <c r="AI189" s="41"/>
      <c r="AJ189" s="41"/>
      <c r="AK189" s="41"/>
      <c r="AL189" s="41"/>
      <c r="AM189" s="41"/>
      <c r="AN189" s="41"/>
      <c r="AO189" s="41"/>
    </row>
    <row r="190" spans="12:41" s="47" customFormat="1">
      <c r="L190" s="41"/>
      <c r="M190" s="41"/>
      <c r="N190" s="41"/>
      <c r="O190" s="41"/>
      <c r="P190" s="41"/>
      <c r="Q190" s="41"/>
      <c r="R190" s="41"/>
      <c r="S190" s="41"/>
      <c r="T190" s="97"/>
      <c r="U190" s="41"/>
      <c r="V190" s="41"/>
      <c r="W190" s="41"/>
      <c r="X190" s="41"/>
      <c r="Y190" s="41"/>
      <c r="Z190" s="41"/>
      <c r="AA190" s="41"/>
      <c r="AB190" s="41"/>
      <c r="AC190" s="41"/>
      <c r="AD190" s="41"/>
      <c r="AE190" s="41"/>
      <c r="AF190" s="41"/>
      <c r="AG190" s="41"/>
      <c r="AH190" s="41"/>
      <c r="AI190" s="41"/>
      <c r="AJ190" s="41"/>
      <c r="AK190" s="41"/>
      <c r="AL190" s="41"/>
      <c r="AM190" s="41"/>
      <c r="AN190" s="41"/>
      <c r="AO190" s="41"/>
    </row>
    <row r="191" spans="12:41" s="47" customFormat="1">
      <c r="L191" s="41"/>
      <c r="M191" s="41"/>
      <c r="N191" s="41"/>
      <c r="O191" s="41"/>
      <c r="P191" s="41"/>
      <c r="Q191" s="41"/>
      <c r="R191" s="41"/>
      <c r="S191" s="41"/>
      <c r="T191" s="97"/>
      <c r="U191" s="41"/>
      <c r="V191" s="41"/>
      <c r="W191" s="41"/>
      <c r="X191" s="41"/>
      <c r="Y191" s="41"/>
      <c r="Z191" s="41"/>
      <c r="AA191" s="41"/>
      <c r="AB191" s="41"/>
      <c r="AC191" s="41"/>
      <c r="AD191" s="41"/>
      <c r="AE191" s="41"/>
      <c r="AF191" s="41"/>
      <c r="AG191" s="41"/>
      <c r="AH191" s="41"/>
      <c r="AI191" s="41"/>
      <c r="AJ191" s="41"/>
      <c r="AK191" s="41"/>
      <c r="AL191" s="41"/>
      <c r="AM191" s="41"/>
      <c r="AN191" s="41"/>
      <c r="AO191" s="41"/>
    </row>
    <row r="192" spans="12:41" s="47" customFormat="1">
      <c r="L192" s="41"/>
      <c r="M192" s="41"/>
      <c r="N192" s="41"/>
      <c r="O192" s="41"/>
      <c r="P192" s="41"/>
      <c r="Q192" s="41"/>
      <c r="R192" s="41"/>
      <c r="S192" s="41"/>
      <c r="T192" s="97"/>
      <c r="U192" s="41"/>
      <c r="V192" s="41"/>
      <c r="W192" s="41"/>
      <c r="X192" s="41"/>
      <c r="Y192" s="41"/>
      <c r="Z192" s="41"/>
      <c r="AA192" s="41"/>
      <c r="AB192" s="41"/>
      <c r="AC192" s="41"/>
      <c r="AD192" s="41"/>
      <c r="AE192" s="41"/>
      <c r="AF192" s="41"/>
      <c r="AG192" s="41"/>
      <c r="AH192" s="41"/>
      <c r="AI192" s="41"/>
      <c r="AJ192" s="41"/>
      <c r="AK192" s="41"/>
      <c r="AL192" s="41"/>
      <c r="AM192" s="41"/>
      <c r="AN192" s="41"/>
      <c r="AO192" s="41"/>
    </row>
    <row r="193" spans="12:41" s="47" customFormat="1">
      <c r="L193" s="41"/>
      <c r="M193" s="41"/>
      <c r="N193" s="41"/>
      <c r="O193" s="41"/>
      <c r="P193" s="41"/>
      <c r="Q193" s="41"/>
      <c r="R193" s="41"/>
      <c r="S193" s="41"/>
      <c r="T193" s="97"/>
      <c r="U193" s="41"/>
      <c r="V193" s="41"/>
      <c r="W193" s="41"/>
      <c r="X193" s="41"/>
      <c r="Y193" s="41"/>
      <c r="Z193" s="41"/>
      <c r="AA193" s="41"/>
      <c r="AB193" s="41"/>
      <c r="AC193" s="41"/>
      <c r="AD193" s="41"/>
      <c r="AE193" s="41"/>
      <c r="AF193" s="41"/>
      <c r="AG193" s="41"/>
      <c r="AH193" s="41"/>
      <c r="AI193" s="41"/>
      <c r="AJ193" s="41"/>
      <c r="AK193" s="41"/>
      <c r="AL193" s="41"/>
      <c r="AM193" s="41"/>
      <c r="AN193" s="41"/>
      <c r="AO193" s="41"/>
    </row>
    <row r="194" spans="12:41" s="47" customFormat="1">
      <c r="L194" s="41"/>
      <c r="M194" s="41"/>
      <c r="N194" s="41"/>
      <c r="O194" s="41"/>
      <c r="P194" s="41"/>
      <c r="Q194" s="41"/>
      <c r="R194" s="41"/>
      <c r="S194" s="41"/>
      <c r="T194" s="97"/>
      <c r="U194" s="41"/>
      <c r="V194" s="41"/>
      <c r="W194" s="41"/>
      <c r="X194" s="41"/>
      <c r="Y194" s="41"/>
      <c r="Z194" s="41"/>
      <c r="AA194" s="41"/>
      <c r="AB194" s="41"/>
      <c r="AC194" s="41"/>
      <c r="AD194" s="41"/>
      <c r="AE194" s="41"/>
      <c r="AF194" s="41"/>
      <c r="AG194" s="41"/>
      <c r="AH194" s="41"/>
      <c r="AI194" s="41"/>
      <c r="AJ194" s="41"/>
      <c r="AK194" s="41"/>
      <c r="AL194" s="41"/>
      <c r="AM194" s="41"/>
      <c r="AN194" s="41"/>
      <c r="AO194" s="41"/>
    </row>
    <row r="195" spans="12:41" s="47" customFormat="1">
      <c r="L195" s="41"/>
      <c r="M195" s="41"/>
      <c r="N195" s="41"/>
      <c r="O195" s="41"/>
      <c r="P195" s="41"/>
      <c r="Q195" s="41"/>
      <c r="R195" s="41"/>
      <c r="S195" s="41"/>
      <c r="T195" s="97"/>
      <c r="U195" s="41"/>
      <c r="V195" s="41"/>
      <c r="W195" s="41"/>
      <c r="X195" s="41"/>
      <c r="Y195" s="41"/>
      <c r="Z195" s="41"/>
      <c r="AA195" s="41"/>
      <c r="AB195" s="41"/>
      <c r="AC195" s="41"/>
      <c r="AD195" s="41"/>
      <c r="AE195" s="41"/>
      <c r="AF195" s="41"/>
      <c r="AG195" s="41"/>
      <c r="AH195" s="41"/>
      <c r="AI195" s="41"/>
      <c r="AJ195" s="41"/>
      <c r="AK195" s="41"/>
      <c r="AL195" s="41"/>
      <c r="AM195" s="41"/>
      <c r="AN195" s="41"/>
      <c r="AO195" s="41"/>
    </row>
    <row r="196" spans="12:41" s="47" customFormat="1">
      <c r="L196" s="41"/>
      <c r="M196" s="41"/>
      <c r="N196" s="41"/>
      <c r="O196" s="41"/>
      <c r="P196" s="41"/>
      <c r="Q196" s="41"/>
      <c r="R196" s="41"/>
      <c r="S196" s="41"/>
      <c r="T196" s="97"/>
      <c r="U196" s="41"/>
      <c r="V196" s="41"/>
      <c r="W196" s="41"/>
      <c r="X196" s="41"/>
      <c r="Y196" s="41"/>
      <c r="Z196" s="41"/>
      <c r="AA196" s="41"/>
      <c r="AB196" s="41"/>
      <c r="AC196" s="41"/>
      <c r="AD196" s="41"/>
      <c r="AE196" s="41"/>
      <c r="AF196" s="41"/>
      <c r="AG196" s="41"/>
      <c r="AH196" s="41"/>
      <c r="AI196" s="41"/>
      <c r="AJ196" s="41"/>
      <c r="AK196" s="41"/>
      <c r="AL196" s="41"/>
      <c r="AM196" s="41"/>
      <c r="AN196" s="41"/>
      <c r="AO196" s="41"/>
    </row>
    <row r="197" spans="12:41" s="47" customFormat="1">
      <c r="L197" s="41"/>
      <c r="M197" s="41"/>
      <c r="N197" s="41"/>
      <c r="O197" s="41"/>
      <c r="P197" s="41"/>
      <c r="Q197" s="41"/>
      <c r="R197" s="41"/>
      <c r="S197" s="41"/>
      <c r="T197" s="97"/>
      <c r="U197" s="41"/>
      <c r="V197" s="41"/>
      <c r="W197" s="41"/>
      <c r="X197" s="41"/>
      <c r="Y197" s="41"/>
      <c r="Z197" s="41"/>
      <c r="AA197" s="41"/>
      <c r="AB197" s="41"/>
      <c r="AC197" s="41"/>
      <c r="AD197" s="41"/>
      <c r="AE197" s="41"/>
      <c r="AF197" s="41"/>
      <c r="AG197" s="41"/>
      <c r="AH197" s="41"/>
      <c r="AI197" s="41"/>
      <c r="AJ197" s="41"/>
      <c r="AK197" s="41"/>
      <c r="AL197" s="41"/>
      <c r="AM197" s="41"/>
      <c r="AN197" s="41"/>
      <c r="AO197" s="41"/>
    </row>
    <row r="198" spans="12:41" s="47" customFormat="1">
      <c r="L198" s="41"/>
      <c r="M198" s="41"/>
      <c r="N198" s="41"/>
      <c r="O198" s="41"/>
      <c r="P198" s="41"/>
      <c r="Q198" s="41"/>
      <c r="R198" s="41"/>
      <c r="S198" s="41"/>
      <c r="T198" s="97"/>
      <c r="U198" s="41"/>
      <c r="V198" s="41"/>
      <c r="W198" s="41"/>
      <c r="X198" s="41"/>
      <c r="Y198" s="41"/>
      <c r="Z198" s="41"/>
      <c r="AA198" s="41"/>
      <c r="AB198" s="41"/>
      <c r="AC198" s="41"/>
      <c r="AD198" s="41"/>
      <c r="AE198" s="41"/>
      <c r="AF198" s="41"/>
      <c r="AG198" s="41"/>
      <c r="AH198" s="41"/>
      <c r="AI198" s="41"/>
      <c r="AJ198" s="41"/>
      <c r="AK198" s="41"/>
      <c r="AL198" s="41"/>
      <c r="AM198" s="41"/>
      <c r="AN198" s="41"/>
      <c r="AO198" s="41"/>
    </row>
    <row r="199" spans="12:41" s="47" customFormat="1">
      <c r="L199" s="41"/>
      <c r="M199" s="41"/>
      <c r="N199" s="41"/>
      <c r="O199" s="41"/>
      <c r="P199" s="41"/>
      <c r="Q199" s="41"/>
      <c r="R199" s="41"/>
      <c r="S199" s="41"/>
      <c r="T199" s="97"/>
      <c r="U199" s="41"/>
      <c r="V199" s="41"/>
      <c r="W199" s="41"/>
      <c r="X199" s="41"/>
      <c r="Y199" s="41"/>
      <c r="Z199" s="41"/>
      <c r="AA199" s="41"/>
      <c r="AB199" s="41"/>
      <c r="AC199" s="41"/>
      <c r="AD199" s="41"/>
      <c r="AE199" s="41"/>
      <c r="AF199" s="41"/>
      <c r="AG199" s="41"/>
      <c r="AH199" s="41"/>
      <c r="AI199" s="41"/>
      <c r="AJ199" s="41"/>
      <c r="AK199" s="41"/>
      <c r="AL199" s="41"/>
      <c r="AM199" s="41"/>
      <c r="AN199" s="41"/>
      <c r="AO199" s="41"/>
    </row>
    <row r="200" spans="12:41" s="47" customFormat="1">
      <c r="L200" s="41"/>
      <c r="M200" s="41"/>
      <c r="N200" s="41"/>
      <c r="O200" s="41"/>
      <c r="P200" s="41"/>
      <c r="Q200" s="41"/>
      <c r="R200" s="41"/>
      <c r="S200" s="41"/>
      <c r="T200" s="97"/>
      <c r="U200" s="41"/>
      <c r="V200" s="41"/>
      <c r="W200" s="41"/>
      <c r="X200" s="41"/>
      <c r="Y200" s="41"/>
      <c r="Z200" s="41"/>
      <c r="AA200" s="41"/>
      <c r="AB200" s="41"/>
      <c r="AC200" s="41"/>
      <c r="AD200" s="41"/>
      <c r="AE200" s="41"/>
      <c r="AF200" s="41"/>
      <c r="AG200" s="41"/>
      <c r="AH200" s="41"/>
      <c r="AI200" s="41"/>
      <c r="AJ200" s="41"/>
      <c r="AK200" s="41"/>
      <c r="AL200" s="41"/>
      <c r="AM200" s="41"/>
      <c r="AN200" s="41"/>
      <c r="AO200" s="41"/>
    </row>
    <row r="201" spans="12:41" s="47" customFormat="1">
      <c r="L201" s="41"/>
      <c r="M201" s="41"/>
      <c r="N201" s="41"/>
      <c r="O201" s="41"/>
      <c r="P201" s="41"/>
      <c r="Q201" s="41"/>
      <c r="R201" s="41"/>
      <c r="S201" s="41"/>
      <c r="T201" s="97"/>
      <c r="U201" s="41"/>
      <c r="V201" s="41"/>
      <c r="W201" s="41"/>
      <c r="X201" s="41"/>
      <c r="Y201" s="41"/>
      <c r="Z201" s="41"/>
      <c r="AA201" s="41"/>
      <c r="AB201" s="41"/>
      <c r="AC201" s="41"/>
      <c r="AD201" s="41"/>
      <c r="AE201" s="41"/>
      <c r="AF201" s="41"/>
      <c r="AG201" s="41"/>
      <c r="AH201" s="41"/>
      <c r="AI201" s="41"/>
      <c r="AJ201" s="41"/>
      <c r="AK201" s="41"/>
      <c r="AL201" s="41"/>
      <c r="AM201" s="41"/>
      <c r="AN201" s="41"/>
      <c r="AO201" s="41"/>
    </row>
    <row r="202" spans="12:41" s="47" customFormat="1">
      <c r="L202" s="41"/>
      <c r="M202" s="41"/>
      <c r="N202" s="41"/>
      <c r="O202" s="41"/>
      <c r="P202" s="41"/>
      <c r="Q202" s="41"/>
      <c r="R202" s="41"/>
      <c r="S202" s="41"/>
      <c r="T202" s="97"/>
      <c r="U202" s="41"/>
      <c r="V202" s="41"/>
      <c r="W202" s="41"/>
      <c r="X202" s="41"/>
      <c r="Y202" s="41"/>
      <c r="Z202" s="41"/>
      <c r="AA202" s="41"/>
      <c r="AB202" s="41"/>
      <c r="AC202" s="41"/>
      <c r="AD202" s="41"/>
      <c r="AE202" s="41"/>
      <c r="AF202" s="41"/>
      <c r="AG202" s="41"/>
      <c r="AH202" s="41"/>
      <c r="AI202" s="41"/>
      <c r="AJ202" s="41"/>
      <c r="AK202" s="41"/>
      <c r="AL202" s="41"/>
      <c r="AM202" s="41"/>
      <c r="AN202" s="41"/>
      <c r="AO202" s="41"/>
    </row>
    <row r="203" spans="12:41" s="47" customFormat="1">
      <c r="L203" s="41"/>
      <c r="M203" s="41"/>
      <c r="N203" s="41"/>
      <c r="O203" s="41"/>
      <c r="P203" s="41"/>
      <c r="Q203" s="41"/>
      <c r="R203" s="41"/>
      <c r="S203" s="41"/>
      <c r="T203" s="97"/>
      <c r="U203" s="41"/>
      <c r="V203" s="41"/>
      <c r="W203" s="41"/>
      <c r="X203" s="41"/>
      <c r="Y203" s="41"/>
      <c r="Z203" s="41"/>
      <c r="AA203" s="41"/>
      <c r="AB203" s="41"/>
      <c r="AC203" s="41"/>
      <c r="AD203" s="41"/>
      <c r="AE203" s="41"/>
      <c r="AF203" s="41"/>
      <c r="AG203" s="41"/>
      <c r="AH203" s="41"/>
      <c r="AI203" s="41"/>
      <c r="AJ203" s="41"/>
      <c r="AK203" s="41"/>
      <c r="AL203" s="41"/>
      <c r="AM203" s="41"/>
      <c r="AN203" s="41"/>
      <c r="AO203" s="41"/>
    </row>
    <row r="204" spans="12:41" s="47" customFormat="1">
      <c r="L204" s="41"/>
      <c r="M204" s="41"/>
      <c r="N204" s="41"/>
      <c r="O204" s="41"/>
      <c r="P204" s="41"/>
      <c r="Q204" s="41"/>
      <c r="R204" s="41"/>
      <c r="S204" s="41"/>
      <c r="T204" s="97"/>
      <c r="U204" s="41"/>
      <c r="V204" s="41"/>
      <c r="W204" s="41"/>
      <c r="X204" s="41"/>
      <c r="Y204" s="41"/>
      <c r="Z204" s="41"/>
      <c r="AA204" s="41"/>
      <c r="AB204" s="41"/>
      <c r="AC204" s="41"/>
      <c r="AD204" s="41"/>
      <c r="AE204" s="41"/>
      <c r="AF204" s="41"/>
      <c r="AG204" s="41"/>
      <c r="AH204" s="41"/>
      <c r="AI204" s="41"/>
      <c r="AJ204" s="41"/>
      <c r="AK204" s="41"/>
      <c r="AL204" s="41"/>
      <c r="AM204" s="41"/>
      <c r="AN204" s="41"/>
      <c r="AO204" s="41"/>
    </row>
    <row r="205" spans="12:41" s="47" customFormat="1">
      <c r="L205" s="41"/>
      <c r="M205" s="41"/>
      <c r="N205" s="41"/>
      <c r="O205" s="41"/>
      <c r="P205" s="41"/>
      <c r="Q205" s="41"/>
      <c r="R205" s="41"/>
      <c r="S205" s="41"/>
      <c r="T205" s="97"/>
      <c r="U205" s="41"/>
      <c r="V205" s="41"/>
      <c r="W205" s="41"/>
      <c r="X205" s="41"/>
      <c r="Y205" s="41"/>
      <c r="Z205" s="41"/>
      <c r="AA205" s="41"/>
      <c r="AB205" s="41"/>
      <c r="AC205" s="41"/>
      <c r="AD205" s="41"/>
      <c r="AE205" s="41"/>
      <c r="AF205" s="41"/>
      <c r="AG205" s="41"/>
      <c r="AH205" s="41"/>
      <c r="AI205" s="41"/>
      <c r="AJ205" s="41"/>
      <c r="AK205" s="41"/>
      <c r="AL205" s="41"/>
      <c r="AM205" s="41"/>
      <c r="AN205" s="41"/>
      <c r="AO205" s="41"/>
    </row>
    <row r="206" spans="12:41" s="47" customFormat="1">
      <c r="L206" s="41"/>
      <c r="M206" s="41"/>
      <c r="N206" s="41"/>
      <c r="O206" s="41"/>
      <c r="P206" s="41"/>
      <c r="Q206" s="41"/>
      <c r="R206" s="41"/>
      <c r="S206" s="41"/>
      <c r="T206" s="97"/>
      <c r="U206" s="41"/>
      <c r="V206" s="41"/>
      <c r="W206" s="41"/>
      <c r="X206" s="41"/>
      <c r="Y206" s="41"/>
      <c r="Z206" s="41"/>
      <c r="AA206" s="41"/>
      <c r="AB206" s="41"/>
      <c r="AC206" s="41"/>
      <c r="AD206" s="41"/>
      <c r="AE206" s="41"/>
      <c r="AF206" s="41"/>
      <c r="AG206" s="41"/>
      <c r="AH206" s="41"/>
      <c r="AI206" s="41"/>
      <c r="AJ206" s="41"/>
      <c r="AK206" s="41"/>
      <c r="AL206" s="41"/>
      <c r="AM206" s="41"/>
      <c r="AN206" s="41"/>
      <c r="AO206" s="41"/>
    </row>
    <row r="207" spans="12:41" s="47" customFormat="1">
      <c r="L207" s="41"/>
      <c r="M207" s="41"/>
      <c r="N207" s="41"/>
      <c r="O207" s="41"/>
      <c r="P207" s="41"/>
      <c r="Q207" s="41"/>
      <c r="R207" s="41"/>
      <c r="S207" s="41"/>
      <c r="T207" s="97"/>
      <c r="U207" s="41"/>
      <c r="V207" s="41"/>
      <c r="W207" s="41"/>
      <c r="X207" s="41"/>
      <c r="Y207" s="41"/>
      <c r="Z207" s="41"/>
      <c r="AA207" s="41"/>
      <c r="AB207" s="41"/>
      <c r="AC207" s="41"/>
      <c r="AD207" s="41"/>
      <c r="AE207" s="41"/>
      <c r="AF207" s="41"/>
      <c r="AG207" s="41"/>
      <c r="AH207" s="41"/>
      <c r="AI207" s="41"/>
      <c r="AJ207" s="41"/>
      <c r="AK207" s="41"/>
      <c r="AL207" s="41"/>
      <c r="AM207" s="41"/>
      <c r="AN207" s="41"/>
      <c r="AO207" s="41"/>
    </row>
    <row r="208" spans="12:41" s="47" customFormat="1">
      <c r="L208" s="41"/>
      <c r="M208" s="41"/>
      <c r="N208" s="41"/>
      <c r="O208" s="41"/>
      <c r="P208" s="41"/>
      <c r="Q208" s="41"/>
      <c r="R208" s="41"/>
      <c r="S208" s="41"/>
      <c r="T208" s="97"/>
      <c r="U208" s="41"/>
      <c r="V208" s="41"/>
      <c r="W208" s="41"/>
      <c r="X208" s="41"/>
      <c r="Y208" s="41"/>
      <c r="Z208" s="41"/>
      <c r="AA208" s="41"/>
      <c r="AB208" s="41"/>
      <c r="AC208" s="41"/>
      <c r="AD208" s="41"/>
      <c r="AE208" s="41"/>
      <c r="AF208" s="41"/>
      <c r="AG208" s="41"/>
      <c r="AH208" s="41"/>
      <c r="AI208" s="41"/>
      <c r="AJ208" s="41"/>
      <c r="AK208" s="41"/>
      <c r="AL208" s="41"/>
      <c r="AM208" s="41"/>
      <c r="AN208" s="41"/>
      <c r="AO208" s="41"/>
    </row>
    <row r="209" spans="12:41" s="47" customFormat="1">
      <c r="L209" s="41"/>
      <c r="M209" s="41"/>
      <c r="N209" s="41"/>
      <c r="O209" s="41"/>
      <c r="P209" s="41"/>
      <c r="Q209" s="41"/>
      <c r="R209" s="41"/>
      <c r="S209" s="41"/>
      <c r="T209" s="97"/>
      <c r="U209" s="41"/>
      <c r="V209" s="41"/>
      <c r="W209" s="41"/>
      <c r="X209" s="41"/>
      <c r="Y209" s="41"/>
      <c r="Z209" s="41"/>
      <c r="AA209" s="41"/>
      <c r="AB209" s="41"/>
      <c r="AC209" s="41"/>
      <c r="AD209" s="41"/>
      <c r="AE209" s="41"/>
      <c r="AF209" s="41"/>
      <c r="AG209" s="41"/>
      <c r="AH209" s="41"/>
      <c r="AI209" s="41"/>
      <c r="AJ209" s="41"/>
      <c r="AK209" s="41"/>
      <c r="AL209" s="41"/>
      <c r="AM209" s="41"/>
      <c r="AN209" s="41"/>
      <c r="AO209" s="41"/>
    </row>
    <row r="210" spans="12:41" s="47" customFormat="1">
      <c r="L210" s="41"/>
      <c r="M210" s="41"/>
      <c r="N210" s="41"/>
      <c r="O210" s="41"/>
      <c r="P210" s="41"/>
      <c r="Q210" s="41"/>
      <c r="R210" s="41"/>
      <c r="S210" s="41"/>
      <c r="T210" s="97"/>
      <c r="U210" s="41"/>
      <c r="V210" s="41"/>
      <c r="W210" s="41"/>
      <c r="X210" s="41"/>
      <c r="Y210" s="41"/>
      <c r="Z210" s="41"/>
      <c r="AA210" s="41"/>
      <c r="AB210" s="41"/>
      <c r="AC210" s="41"/>
      <c r="AD210" s="41"/>
      <c r="AE210" s="41"/>
      <c r="AF210" s="41"/>
      <c r="AG210" s="41"/>
      <c r="AH210" s="41"/>
      <c r="AI210" s="41"/>
      <c r="AJ210" s="41"/>
      <c r="AK210" s="41"/>
      <c r="AL210" s="41"/>
      <c r="AM210" s="41"/>
      <c r="AN210" s="41"/>
      <c r="AO210" s="41"/>
    </row>
    <row r="211" spans="12:41" s="47" customFormat="1">
      <c r="L211" s="41"/>
      <c r="M211" s="41"/>
      <c r="N211" s="41"/>
      <c r="O211" s="41"/>
      <c r="P211" s="41"/>
      <c r="Q211" s="41"/>
      <c r="R211" s="41"/>
      <c r="S211" s="41"/>
      <c r="T211" s="97"/>
      <c r="U211" s="41"/>
      <c r="V211" s="41"/>
      <c r="W211" s="41"/>
      <c r="X211" s="41"/>
      <c r="Y211" s="41"/>
      <c r="Z211" s="41"/>
      <c r="AA211" s="41"/>
      <c r="AB211" s="41"/>
      <c r="AC211" s="41"/>
      <c r="AD211" s="41"/>
      <c r="AE211" s="41"/>
      <c r="AF211" s="41"/>
      <c r="AG211" s="41"/>
      <c r="AH211" s="41"/>
      <c r="AI211" s="41"/>
      <c r="AJ211" s="41"/>
      <c r="AK211" s="41"/>
      <c r="AL211" s="41"/>
      <c r="AM211" s="41"/>
      <c r="AN211" s="41"/>
      <c r="AO211" s="41"/>
    </row>
    <row r="212" spans="12:41" s="47" customFormat="1">
      <c r="L212" s="41"/>
      <c r="M212" s="41"/>
      <c r="N212" s="41"/>
      <c r="O212" s="41"/>
      <c r="P212" s="41"/>
      <c r="Q212" s="41"/>
      <c r="R212" s="41"/>
      <c r="S212" s="41"/>
      <c r="T212" s="97"/>
      <c r="U212" s="41"/>
      <c r="V212" s="41"/>
      <c r="W212" s="41"/>
      <c r="X212" s="41"/>
      <c r="Y212" s="41"/>
      <c r="Z212" s="41"/>
      <c r="AA212" s="41"/>
      <c r="AB212" s="41"/>
      <c r="AC212" s="41"/>
      <c r="AD212" s="41"/>
      <c r="AE212" s="41"/>
      <c r="AF212" s="41"/>
      <c r="AG212" s="41"/>
      <c r="AH212" s="41"/>
      <c r="AI212" s="41"/>
      <c r="AJ212" s="41"/>
      <c r="AK212" s="41"/>
      <c r="AL212" s="41"/>
      <c r="AM212" s="41"/>
      <c r="AN212" s="41"/>
      <c r="AO212" s="41"/>
    </row>
    <row r="213" spans="12:41" s="47" customFormat="1">
      <c r="L213" s="41"/>
      <c r="M213" s="41"/>
      <c r="N213" s="41"/>
      <c r="O213" s="41"/>
      <c r="P213" s="41"/>
      <c r="Q213" s="41"/>
      <c r="R213" s="41"/>
      <c r="S213" s="41"/>
      <c r="T213" s="97"/>
      <c r="U213" s="41"/>
      <c r="V213" s="41"/>
      <c r="W213" s="41"/>
      <c r="X213" s="41"/>
      <c r="Y213" s="41"/>
      <c r="Z213" s="41"/>
      <c r="AA213" s="41"/>
      <c r="AB213" s="41"/>
      <c r="AC213" s="41"/>
      <c r="AD213" s="41"/>
      <c r="AE213" s="41"/>
      <c r="AF213" s="41"/>
      <c r="AG213" s="41"/>
      <c r="AH213" s="41"/>
      <c r="AI213" s="41"/>
      <c r="AJ213" s="41"/>
      <c r="AK213" s="41"/>
      <c r="AL213" s="41"/>
      <c r="AM213" s="41"/>
      <c r="AN213" s="41"/>
      <c r="AO213" s="41"/>
    </row>
    <row r="214" spans="12:41" s="47" customFormat="1">
      <c r="L214" s="41"/>
      <c r="M214" s="41"/>
      <c r="N214" s="41"/>
      <c r="O214" s="41"/>
      <c r="P214" s="41"/>
      <c r="Q214" s="41"/>
      <c r="R214" s="41"/>
      <c r="S214" s="41"/>
      <c r="T214" s="97"/>
      <c r="U214" s="41"/>
      <c r="V214" s="41"/>
      <c r="W214" s="41"/>
      <c r="X214" s="41"/>
      <c r="Y214" s="41"/>
      <c r="Z214" s="41"/>
      <c r="AA214" s="41"/>
      <c r="AB214" s="41"/>
      <c r="AC214" s="41"/>
      <c r="AD214" s="41"/>
      <c r="AE214" s="41"/>
      <c r="AF214" s="41"/>
      <c r="AG214" s="41"/>
      <c r="AH214" s="41"/>
      <c r="AI214" s="41"/>
      <c r="AJ214" s="41"/>
      <c r="AK214" s="41"/>
      <c r="AL214" s="41"/>
      <c r="AM214" s="41"/>
      <c r="AN214" s="41"/>
      <c r="AO214" s="41"/>
    </row>
    <row r="215" spans="12:41" s="47" customFormat="1">
      <c r="L215" s="41"/>
      <c r="M215" s="41"/>
      <c r="N215" s="41"/>
      <c r="O215" s="41"/>
      <c r="P215" s="41"/>
      <c r="Q215" s="41"/>
      <c r="R215" s="41"/>
      <c r="S215" s="41"/>
      <c r="T215" s="97"/>
      <c r="U215" s="41"/>
      <c r="V215" s="41"/>
      <c r="W215" s="41"/>
      <c r="X215" s="41"/>
      <c r="Y215" s="41"/>
      <c r="Z215" s="41"/>
      <c r="AA215" s="41"/>
      <c r="AB215" s="41"/>
      <c r="AC215" s="41"/>
      <c r="AD215" s="41"/>
      <c r="AE215" s="41"/>
      <c r="AF215" s="41"/>
      <c r="AG215" s="41"/>
      <c r="AH215" s="41"/>
      <c r="AI215" s="41"/>
      <c r="AJ215" s="41"/>
      <c r="AK215" s="41"/>
      <c r="AL215" s="41"/>
      <c r="AM215" s="41"/>
      <c r="AN215" s="41"/>
      <c r="AO215" s="41"/>
    </row>
    <row r="216" spans="12:41" s="47" customFormat="1">
      <c r="L216" s="41"/>
      <c r="M216" s="41"/>
      <c r="N216" s="41"/>
      <c r="O216" s="41"/>
      <c r="P216" s="41"/>
      <c r="Q216" s="41"/>
      <c r="R216" s="41"/>
      <c r="S216" s="41"/>
      <c r="T216" s="97"/>
      <c r="U216" s="41"/>
      <c r="V216" s="41"/>
      <c r="W216" s="41"/>
      <c r="X216" s="41"/>
      <c r="Y216" s="41"/>
      <c r="Z216" s="41"/>
      <c r="AA216" s="41"/>
      <c r="AB216" s="41"/>
      <c r="AC216" s="41"/>
      <c r="AD216" s="41"/>
      <c r="AE216" s="41"/>
      <c r="AF216" s="41"/>
      <c r="AG216" s="41"/>
      <c r="AH216" s="41"/>
      <c r="AI216" s="41"/>
      <c r="AJ216" s="41"/>
      <c r="AK216" s="41"/>
      <c r="AL216" s="41"/>
      <c r="AM216" s="41"/>
      <c r="AN216" s="41"/>
      <c r="AO216" s="41"/>
    </row>
    <row r="217" spans="12:41" s="47" customFormat="1">
      <c r="L217" s="41"/>
      <c r="M217" s="41"/>
      <c r="N217" s="41"/>
      <c r="O217" s="41"/>
      <c r="P217" s="41"/>
      <c r="Q217" s="41"/>
      <c r="R217" s="41"/>
      <c r="S217" s="41"/>
      <c r="T217" s="97"/>
      <c r="U217" s="41"/>
      <c r="V217" s="41"/>
      <c r="W217" s="41"/>
      <c r="X217" s="41"/>
      <c r="Y217" s="41"/>
      <c r="Z217" s="41"/>
      <c r="AA217" s="41"/>
      <c r="AB217" s="41"/>
      <c r="AC217" s="41"/>
      <c r="AD217" s="41"/>
      <c r="AE217" s="41"/>
      <c r="AF217" s="41"/>
      <c r="AG217" s="41"/>
      <c r="AH217" s="41"/>
      <c r="AI217" s="41"/>
      <c r="AJ217" s="41"/>
      <c r="AK217" s="41"/>
      <c r="AL217" s="41"/>
      <c r="AM217" s="41"/>
      <c r="AN217" s="41"/>
      <c r="AO217" s="41"/>
    </row>
    <row r="218" spans="12:41" s="47" customFormat="1">
      <c r="L218" s="41"/>
      <c r="M218" s="41"/>
      <c r="N218" s="41"/>
      <c r="O218" s="41"/>
      <c r="P218" s="41"/>
      <c r="Q218" s="41"/>
      <c r="R218" s="41"/>
      <c r="S218" s="41"/>
      <c r="T218" s="97"/>
      <c r="U218" s="41"/>
      <c r="V218" s="41"/>
      <c r="W218" s="41"/>
      <c r="X218" s="41"/>
      <c r="Y218" s="41"/>
      <c r="Z218" s="41"/>
      <c r="AA218" s="41"/>
      <c r="AB218" s="41"/>
      <c r="AC218" s="41"/>
      <c r="AD218" s="41"/>
      <c r="AE218" s="41"/>
      <c r="AF218" s="41"/>
      <c r="AG218" s="41"/>
      <c r="AH218" s="41"/>
      <c r="AI218" s="41"/>
      <c r="AJ218" s="41"/>
      <c r="AK218" s="41"/>
      <c r="AL218" s="41"/>
      <c r="AM218" s="41"/>
      <c r="AN218" s="41"/>
      <c r="AO218" s="41"/>
    </row>
    <row r="219" spans="12:41" s="47" customFormat="1">
      <c r="L219" s="41"/>
      <c r="M219" s="41"/>
      <c r="N219" s="41"/>
      <c r="O219" s="41"/>
      <c r="P219" s="41"/>
      <c r="Q219" s="41"/>
      <c r="R219" s="41"/>
      <c r="S219" s="41"/>
      <c r="T219" s="97"/>
      <c r="U219" s="41"/>
      <c r="V219" s="41"/>
      <c r="W219" s="41"/>
      <c r="X219" s="41"/>
      <c r="Y219" s="41"/>
      <c r="Z219" s="41"/>
      <c r="AA219" s="41"/>
      <c r="AB219" s="41"/>
      <c r="AC219" s="41"/>
      <c r="AD219" s="41"/>
      <c r="AE219" s="41"/>
      <c r="AF219" s="41"/>
      <c r="AG219" s="41"/>
      <c r="AH219" s="41"/>
      <c r="AI219" s="41"/>
      <c r="AJ219" s="41"/>
      <c r="AK219" s="41"/>
      <c r="AL219" s="41"/>
      <c r="AM219" s="41"/>
      <c r="AN219" s="41"/>
      <c r="AO219" s="41"/>
    </row>
    <row r="220" spans="12:41" s="47" customFormat="1">
      <c r="L220" s="41"/>
      <c r="M220" s="41"/>
      <c r="N220" s="41"/>
      <c r="O220" s="41"/>
      <c r="P220" s="41"/>
      <c r="Q220" s="41"/>
      <c r="R220" s="41"/>
      <c r="S220" s="41"/>
      <c r="T220" s="97"/>
      <c r="U220" s="41"/>
      <c r="V220" s="41"/>
      <c r="W220" s="41"/>
      <c r="X220" s="41"/>
      <c r="Y220" s="41"/>
      <c r="Z220" s="41"/>
      <c r="AA220" s="41"/>
      <c r="AB220" s="41"/>
      <c r="AC220" s="41"/>
      <c r="AD220" s="41"/>
      <c r="AE220" s="41"/>
      <c r="AF220" s="41"/>
      <c r="AG220" s="41"/>
      <c r="AH220" s="41"/>
      <c r="AI220" s="41"/>
      <c r="AJ220" s="41"/>
      <c r="AK220" s="41"/>
      <c r="AL220" s="41"/>
      <c r="AM220" s="41"/>
      <c r="AN220" s="41"/>
      <c r="AO220" s="41"/>
    </row>
    <row r="221" spans="12:41" s="47" customFormat="1">
      <c r="L221" s="41"/>
      <c r="M221" s="41"/>
      <c r="N221" s="41"/>
      <c r="O221" s="41"/>
      <c r="P221" s="41"/>
      <c r="Q221" s="41"/>
      <c r="R221" s="41"/>
      <c r="S221" s="41"/>
      <c r="T221" s="97"/>
      <c r="U221" s="41"/>
      <c r="V221" s="41"/>
      <c r="W221" s="41"/>
      <c r="X221" s="41"/>
      <c r="Y221" s="41"/>
      <c r="Z221" s="41"/>
      <c r="AA221" s="41"/>
      <c r="AB221" s="41"/>
      <c r="AC221" s="41"/>
      <c r="AD221" s="41"/>
      <c r="AE221" s="41"/>
      <c r="AF221" s="41"/>
      <c r="AG221" s="41"/>
      <c r="AH221" s="41"/>
      <c r="AI221" s="41"/>
      <c r="AJ221" s="41"/>
      <c r="AK221" s="41"/>
      <c r="AL221" s="41"/>
      <c r="AM221" s="41"/>
      <c r="AN221" s="41"/>
      <c r="AO221" s="41"/>
    </row>
    <row r="222" spans="12:41" s="47" customFormat="1">
      <c r="L222" s="41"/>
      <c r="M222" s="41"/>
      <c r="N222" s="41"/>
      <c r="O222" s="41"/>
      <c r="P222" s="41"/>
      <c r="Q222" s="41"/>
      <c r="R222" s="41"/>
      <c r="S222" s="41"/>
      <c r="T222" s="97"/>
      <c r="U222" s="41"/>
      <c r="V222" s="41"/>
      <c r="W222" s="41"/>
      <c r="X222" s="41"/>
      <c r="Y222" s="41"/>
      <c r="Z222" s="41"/>
      <c r="AA222" s="41"/>
      <c r="AB222" s="41"/>
      <c r="AC222" s="41"/>
      <c r="AD222" s="41"/>
      <c r="AE222" s="41"/>
      <c r="AF222" s="41"/>
      <c r="AG222" s="41"/>
      <c r="AH222" s="41"/>
      <c r="AI222" s="41"/>
      <c r="AJ222" s="41"/>
      <c r="AK222" s="41"/>
      <c r="AL222" s="41"/>
      <c r="AM222" s="41"/>
      <c r="AN222" s="41"/>
      <c r="AO222" s="41"/>
    </row>
    <row r="223" spans="12:41" s="47" customFormat="1">
      <c r="L223" s="41"/>
      <c r="M223" s="41"/>
      <c r="N223" s="41"/>
      <c r="O223" s="41"/>
      <c r="P223" s="41"/>
      <c r="Q223" s="41"/>
      <c r="R223" s="41"/>
      <c r="S223" s="41"/>
      <c r="T223" s="97"/>
      <c r="U223" s="41"/>
      <c r="V223" s="41"/>
      <c r="W223" s="41"/>
      <c r="X223" s="41"/>
      <c r="Y223" s="41"/>
      <c r="Z223" s="41"/>
      <c r="AA223" s="41"/>
      <c r="AB223" s="41"/>
      <c r="AC223" s="41"/>
      <c r="AD223" s="41"/>
      <c r="AE223" s="41"/>
      <c r="AF223" s="41"/>
      <c r="AG223" s="41"/>
      <c r="AH223" s="41"/>
      <c r="AI223" s="41"/>
      <c r="AJ223" s="41"/>
      <c r="AK223" s="41"/>
      <c r="AL223" s="41"/>
      <c r="AM223" s="41"/>
      <c r="AN223" s="41"/>
      <c r="AO223" s="41"/>
    </row>
    <row r="224" spans="12:41" s="47" customFormat="1">
      <c r="L224" s="41"/>
      <c r="M224" s="41"/>
      <c r="N224" s="41"/>
      <c r="O224" s="41"/>
      <c r="P224" s="41"/>
      <c r="Q224" s="41"/>
      <c r="R224" s="41"/>
      <c r="S224" s="41"/>
      <c r="T224" s="97"/>
      <c r="U224" s="41"/>
      <c r="V224" s="41"/>
      <c r="W224" s="41"/>
      <c r="X224" s="41"/>
      <c r="Y224" s="41"/>
      <c r="Z224" s="41"/>
      <c r="AA224" s="41"/>
      <c r="AB224" s="41"/>
      <c r="AC224" s="41"/>
      <c r="AD224" s="41"/>
      <c r="AE224" s="41"/>
      <c r="AF224" s="41"/>
      <c r="AG224" s="41"/>
      <c r="AH224" s="41"/>
      <c r="AI224" s="41"/>
      <c r="AJ224" s="41"/>
      <c r="AK224" s="41"/>
      <c r="AL224" s="41"/>
      <c r="AM224" s="41"/>
      <c r="AN224" s="41"/>
      <c r="AO224" s="41"/>
    </row>
    <row r="225" spans="12:41" s="47" customFormat="1">
      <c r="L225" s="41"/>
      <c r="M225" s="41"/>
      <c r="N225" s="41"/>
      <c r="O225" s="41"/>
      <c r="P225" s="41"/>
      <c r="Q225" s="41"/>
      <c r="R225" s="41"/>
      <c r="S225" s="41"/>
      <c r="T225" s="97"/>
      <c r="U225" s="41"/>
      <c r="V225" s="41"/>
      <c r="W225" s="41"/>
      <c r="X225" s="41"/>
      <c r="Y225" s="41"/>
      <c r="Z225" s="41"/>
      <c r="AA225" s="41"/>
      <c r="AB225" s="41"/>
      <c r="AC225" s="41"/>
      <c r="AD225" s="41"/>
      <c r="AE225" s="41"/>
      <c r="AF225" s="41"/>
      <c r="AG225" s="41"/>
      <c r="AH225" s="41"/>
      <c r="AI225" s="41"/>
      <c r="AJ225" s="41"/>
      <c r="AK225" s="41"/>
      <c r="AL225" s="41"/>
      <c r="AM225" s="41"/>
      <c r="AN225" s="41"/>
      <c r="AO225" s="41"/>
    </row>
    <row r="226" spans="12:41" s="47" customFormat="1">
      <c r="L226" s="41"/>
      <c r="M226" s="41"/>
      <c r="N226" s="41"/>
      <c r="O226" s="41"/>
      <c r="P226" s="41"/>
      <c r="Q226" s="41"/>
      <c r="R226" s="41"/>
      <c r="S226" s="41"/>
      <c r="T226" s="97"/>
      <c r="U226" s="41"/>
      <c r="V226" s="41"/>
      <c r="W226" s="41"/>
      <c r="X226" s="41"/>
      <c r="Y226" s="41"/>
      <c r="Z226" s="41"/>
      <c r="AA226" s="41"/>
      <c r="AB226" s="41"/>
      <c r="AC226" s="41"/>
      <c r="AD226" s="41"/>
      <c r="AE226" s="41"/>
      <c r="AF226" s="41"/>
      <c r="AG226" s="41"/>
      <c r="AH226" s="41"/>
      <c r="AI226" s="41"/>
      <c r="AJ226" s="41"/>
      <c r="AK226" s="41"/>
      <c r="AL226" s="41"/>
      <c r="AM226" s="41"/>
      <c r="AN226" s="41"/>
      <c r="AO226" s="41"/>
    </row>
    <row r="227" spans="12:41" s="47" customFormat="1">
      <c r="L227" s="41"/>
      <c r="M227" s="41"/>
      <c r="N227" s="41"/>
      <c r="O227" s="41"/>
      <c r="P227" s="41"/>
      <c r="Q227" s="41"/>
      <c r="R227" s="41"/>
      <c r="S227" s="41"/>
      <c r="T227" s="97"/>
      <c r="U227" s="41"/>
      <c r="V227" s="41"/>
      <c r="W227" s="41"/>
      <c r="X227" s="41"/>
      <c r="Y227" s="41"/>
      <c r="Z227" s="41"/>
      <c r="AA227" s="41"/>
      <c r="AB227" s="41"/>
      <c r="AC227" s="41"/>
      <c r="AD227" s="41"/>
      <c r="AE227" s="41"/>
      <c r="AF227" s="41"/>
      <c r="AG227" s="41"/>
      <c r="AH227" s="41"/>
      <c r="AI227" s="41"/>
      <c r="AJ227" s="41"/>
      <c r="AK227" s="41"/>
      <c r="AL227" s="41"/>
      <c r="AM227" s="41"/>
      <c r="AN227" s="41"/>
      <c r="AO227" s="41"/>
    </row>
    <row r="228" spans="12:41" s="47" customFormat="1">
      <c r="L228" s="41"/>
      <c r="M228" s="41"/>
      <c r="N228" s="41"/>
      <c r="O228" s="41"/>
      <c r="P228" s="41"/>
      <c r="Q228" s="41"/>
      <c r="R228" s="41"/>
      <c r="S228" s="41"/>
      <c r="T228" s="97"/>
      <c r="U228" s="41"/>
      <c r="V228" s="41"/>
      <c r="W228" s="41"/>
      <c r="X228" s="41"/>
      <c r="Y228" s="41"/>
      <c r="Z228" s="41"/>
      <c r="AA228" s="41"/>
      <c r="AB228" s="41"/>
      <c r="AC228" s="41"/>
      <c r="AD228" s="41"/>
      <c r="AE228" s="41"/>
      <c r="AF228" s="41"/>
      <c r="AG228" s="41"/>
      <c r="AH228" s="41"/>
      <c r="AI228" s="41"/>
      <c r="AJ228" s="41"/>
      <c r="AK228" s="41"/>
      <c r="AL228" s="41"/>
      <c r="AM228" s="41"/>
      <c r="AN228" s="41"/>
      <c r="AO228" s="41"/>
    </row>
    <row r="229" spans="12:41" s="47" customFormat="1">
      <c r="L229" s="41"/>
      <c r="M229" s="41"/>
      <c r="N229" s="41"/>
      <c r="O229" s="41"/>
      <c r="P229" s="41"/>
      <c r="Q229" s="41"/>
      <c r="R229" s="41"/>
      <c r="S229" s="41"/>
      <c r="T229" s="97"/>
      <c r="U229" s="41"/>
      <c r="V229" s="41"/>
      <c r="W229" s="41"/>
      <c r="X229" s="41"/>
      <c r="Y229" s="41"/>
      <c r="Z229" s="41"/>
      <c r="AA229" s="41"/>
      <c r="AB229" s="41"/>
      <c r="AC229" s="41"/>
      <c r="AD229" s="41"/>
      <c r="AE229" s="41"/>
      <c r="AF229" s="41"/>
      <c r="AG229" s="41"/>
      <c r="AH229" s="41"/>
      <c r="AI229" s="41"/>
      <c r="AJ229" s="41"/>
      <c r="AK229" s="41"/>
      <c r="AL229" s="41"/>
      <c r="AM229" s="41"/>
      <c r="AN229" s="41"/>
      <c r="AO229" s="41"/>
    </row>
    <row r="230" spans="12:41" s="47" customFormat="1">
      <c r="L230" s="41"/>
      <c r="M230" s="41"/>
      <c r="N230" s="41"/>
      <c r="O230" s="41"/>
      <c r="P230" s="41"/>
      <c r="Q230" s="41"/>
      <c r="R230" s="41"/>
      <c r="S230" s="41"/>
      <c r="T230" s="97"/>
      <c r="U230" s="41"/>
      <c r="V230" s="41"/>
      <c r="W230" s="41"/>
      <c r="X230" s="41"/>
      <c r="Y230" s="41"/>
      <c r="Z230" s="41"/>
      <c r="AA230" s="41"/>
      <c r="AB230" s="41"/>
      <c r="AC230" s="41"/>
      <c r="AD230" s="41"/>
      <c r="AE230" s="41"/>
      <c r="AF230" s="41"/>
      <c r="AG230" s="41"/>
      <c r="AH230" s="41"/>
      <c r="AI230" s="41"/>
      <c r="AJ230" s="41"/>
      <c r="AK230" s="41"/>
      <c r="AL230" s="41"/>
      <c r="AM230" s="41"/>
      <c r="AN230" s="41"/>
      <c r="AO230" s="41"/>
    </row>
    <row r="231" spans="12:41" s="47" customFormat="1">
      <c r="L231" s="41"/>
      <c r="M231" s="41"/>
      <c r="N231" s="41"/>
      <c r="O231" s="41"/>
      <c r="P231" s="41"/>
      <c r="Q231" s="41"/>
      <c r="R231" s="41"/>
      <c r="S231" s="41"/>
      <c r="T231" s="97"/>
      <c r="U231" s="41"/>
      <c r="V231" s="41"/>
      <c r="W231" s="41"/>
      <c r="X231" s="41"/>
      <c r="Y231" s="41"/>
      <c r="Z231" s="41"/>
      <c r="AA231" s="41"/>
      <c r="AB231" s="41"/>
      <c r="AC231" s="41"/>
      <c r="AD231" s="41"/>
      <c r="AE231" s="41"/>
      <c r="AF231" s="41"/>
      <c r="AG231" s="41"/>
      <c r="AH231" s="41"/>
      <c r="AI231" s="41"/>
      <c r="AJ231" s="41"/>
      <c r="AK231" s="41"/>
      <c r="AL231" s="41"/>
      <c r="AM231" s="41"/>
      <c r="AN231" s="41"/>
      <c r="AO231" s="41"/>
    </row>
    <row r="232" spans="12:41" s="47" customFormat="1">
      <c r="L232" s="41"/>
      <c r="M232" s="41"/>
      <c r="N232" s="41"/>
      <c r="O232" s="41"/>
      <c r="P232" s="41"/>
      <c r="Q232" s="41"/>
      <c r="R232" s="41"/>
      <c r="S232" s="41"/>
      <c r="T232" s="97"/>
      <c r="U232" s="41"/>
      <c r="V232" s="41"/>
      <c r="W232" s="41"/>
      <c r="X232" s="41"/>
      <c r="Y232" s="41"/>
      <c r="Z232" s="41"/>
      <c r="AA232" s="41"/>
      <c r="AB232" s="41"/>
      <c r="AC232" s="41"/>
      <c r="AD232" s="41"/>
      <c r="AE232" s="41"/>
      <c r="AF232" s="41"/>
      <c r="AG232" s="41"/>
      <c r="AH232" s="41"/>
      <c r="AI232" s="41"/>
      <c r="AJ232" s="41"/>
      <c r="AK232" s="41"/>
      <c r="AL232" s="41"/>
      <c r="AM232" s="41"/>
      <c r="AN232" s="41"/>
      <c r="AO232" s="41"/>
    </row>
    <row r="233" spans="12:41" s="47" customFormat="1">
      <c r="L233" s="41"/>
      <c r="M233" s="41"/>
      <c r="N233" s="41"/>
      <c r="O233" s="41"/>
      <c r="P233" s="41"/>
      <c r="Q233" s="41"/>
      <c r="R233" s="41"/>
      <c r="S233" s="41"/>
      <c r="T233" s="97"/>
      <c r="U233" s="41"/>
      <c r="V233" s="41"/>
      <c r="W233" s="41"/>
      <c r="X233" s="41"/>
      <c r="Y233" s="41"/>
      <c r="Z233" s="41"/>
      <c r="AA233" s="41"/>
      <c r="AB233" s="41"/>
      <c r="AC233" s="41"/>
      <c r="AD233" s="41"/>
      <c r="AE233" s="41"/>
      <c r="AF233" s="41"/>
      <c r="AG233" s="41"/>
      <c r="AH233" s="41"/>
      <c r="AI233" s="41"/>
      <c r="AJ233" s="41"/>
      <c r="AK233" s="41"/>
      <c r="AL233" s="41"/>
      <c r="AM233" s="41"/>
      <c r="AN233" s="41"/>
      <c r="AO233" s="41"/>
    </row>
    <row r="234" spans="12:41" s="47" customFormat="1">
      <c r="L234" s="41"/>
      <c r="M234" s="41"/>
      <c r="N234" s="41"/>
      <c r="O234" s="41"/>
      <c r="P234" s="41"/>
      <c r="Q234" s="41"/>
      <c r="R234" s="41"/>
      <c r="S234" s="41"/>
      <c r="T234" s="97"/>
      <c r="U234" s="41"/>
      <c r="V234" s="41"/>
      <c r="W234" s="41"/>
      <c r="X234" s="41"/>
      <c r="Y234" s="41"/>
      <c r="Z234" s="41"/>
      <c r="AA234" s="41"/>
      <c r="AB234" s="41"/>
      <c r="AC234" s="41"/>
      <c r="AD234" s="41"/>
      <c r="AE234" s="41"/>
      <c r="AF234" s="41"/>
      <c r="AG234" s="41"/>
      <c r="AH234" s="41"/>
      <c r="AI234" s="41"/>
      <c r="AJ234" s="41"/>
      <c r="AK234" s="41"/>
      <c r="AL234" s="41"/>
      <c r="AM234" s="41"/>
      <c r="AN234" s="41"/>
      <c r="AO234" s="41"/>
    </row>
    <row r="235" spans="12:41" s="47" customFormat="1">
      <c r="L235" s="41"/>
      <c r="M235" s="41"/>
      <c r="N235" s="41"/>
      <c r="O235" s="41"/>
      <c r="P235" s="41"/>
      <c r="Q235" s="41"/>
      <c r="R235" s="41"/>
      <c r="S235" s="41"/>
      <c r="T235" s="97"/>
      <c r="U235" s="41"/>
      <c r="V235" s="41"/>
      <c r="W235" s="41"/>
      <c r="X235" s="41"/>
      <c r="Y235" s="41"/>
      <c r="Z235" s="41"/>
      <c r="AA235" s="41"/>
      <c r="AB235" s="41"/>
      <c r="AC235" s="41"/>
      <c r="AD235" s="41"/>
      <c r="AE235" s="41"/>
      <c r="AF235" s="41"/>
      <c r="AG235" s="41"/>
      <c r="AH235" s="41"/>
      <c r="AI235" s="41"/>
      <c r="AJ235" s="41"/>
      <c r="AK235" s="41"/>
      <c r="AL235" s="41"/>
      <c r="AM235" s="41"/>
      <c r="AN235" s="41"/>
      <c r="AO235" s="41"/>
    </row>
    <row r="236" spans="12:41" s="47" customFormat="1">
      <c r="L236" s="41"/>
      <c r="M236" s="41"/>
      <c r="N236" s="41"/>
      <c r="O236" s="41"/>
      <c r="P236" s="41"/>
      <c r="Q236" s="41"/>
      <c r="R236" s="41"/>
      <c r="S236" s="41"/>
      <c r="T236" s="97"/>
      <c r="U236" s="41"/>
      <c r="V236" s="41"/>
      <c r="W236" s="41"/>
      <c r="X236" s="41"/>
      <c r="Y236" s="41"/>
      <c r="Z236" s="41"/>
      <c r="AA236" s="41"/>
      <c r="AB236" s="41"/>
      <c r="AC236" s="41"/>
      <c r="AD236" s="41"/>
      <c r="AE236" s="41"/>
      <c r="AF236" s="41"/>
      <c r="AG236" s="41"/>
      <c r="AH236" s="41"/>
      <c r="AI236" s="41"/>
      <c r="AJ236" s="41"/>
      <c r="AK236" s="41"/>
      <c r="AL236" s="41"/>
      <c r="AM236" s="41"/>
      <c r="AN236" s="41"/>
      <c r="AO236" s="41"/>
    </row>
    <row r="237" spans="12:41" s="47" customFormat="1">
      <c r="L237" s="41"/>
      <c r="M237" s="41"/>
      <c r="N237" s="41"/>
      <c r="O237" s="41"/>
      <c r="P237" s="41"/>
      <c r="Q237" s="41"/>
      <c r="R237" s="41"/>
      <c r="S237" s="41"/>
      <c r="T237" s="97"/>
      <c r="U237" s="41"/>
      <c r="V237" s="41"/>
      <c r="W237" s="41"/>
      <c r="X237" s="41"/>
      <c r="Y237" s="41"/>
      <c r="Z237" s="41"/>
      <c r="AA237" s="41"/>
      <c r="AB237" s="41"/>
      <c r="AC237" s="41"/>
      <c r="AD237" s="41"/>
      <c r="AE237" s="41"/>
      <c r="AF237" s="41"/>
      <c r="AG237" s="41"/>
      <c r="AH237" s="41"/>
      <c r="AI237" s="41"/>
      <c r="AJ237" s="41"/>
      <c r="AK237" s="41"/>
      <c r="AL237" s="41"/>
      <c r="AM237" s="41"/>
      <c r="AN237" s="41"/>
      <c r="AO237" s="41"/>
    </row>
    <row r="238" spans="12:41" s="47" customFormat="1">
      <c r="L238" s="41"/>
      <c r="M238" s="41"/>
      <c r="N238" s="41"/>
      <c r="O238" s="41"/>
      <c r="P238" s="41"/>
      <c r="Q238" s="41"/>
      <c r="R238" s="41"/>
      <c r="S238" s="41"/>
      <c r="T238" s="97"/>
      <c r="U238" s="41"/>
      <c r="V238" s="41"/>
      <c r="W238" s="41"/>
      <c r="X238" s="41"/>
      <c r="Y238" s="41"/>
      <c r="Z238" s="41"/>
      <c r="AA238" s="41"/>
      <c r="AB238" s="41"/>
      <c r="AC238" s="41"/>
      <c r="AD238" s="41"/>
      <c r="AE238" s="41"/>
      <c r="AF238" s="41"/>
      <c r="AG238" s="41"/>
      <c r="AH238" s="41"/>
      <c r="AI238" s="41"/>
      <c r="AJ238" s="41"/>
      <c r="AK238" s="41"/>
      <c r="AL238" s="41"/>
      <c r="AM238" s="41"/>
      <c r="AN238" s="41"/>
      <c r="AO238" s="41"/>
    </row>
    <row r="239" spans="12:41" s="47" customFormat="1">
      <c r="L239" s="41"/>
      <c r="M239" s="41"/>
      <c r="N239" s="41"/>
      <c r="O239" s="41"/>
      <c r="P239" s="41"/>
      <c r="Q239" s="41"/>
      <c r="R239" s="41"/>
      <c r="S239" s="41"/>
      <c r="T239" s="97"/>
      <c r="U239" s="41"/>
      <c r="V239" s="41"/>
      <c r="W239" s="41"/>
      <c r="X239" s="41"/>
      <c r="Y239" s="41"/>
      <c r="Z239" s="41"/>
      <c r="AA239" s="41"/>
      <c r="AB239" s="41"/>
      <c r="AC239" s="41"/>
      <c r="AD239" s="41"/>
      <c r="AE239" s="41"/>
      <c r="AF239" s="41"/>
      <c r="AG239" s="41"/>
      <c r="AH239" s="41"/>
      <c r="AI239" s="41"/>
      <c r="AJ239" s="41"/>
      <c r="AK239" s="41"/>
      <c r="AL239" s="41"/>
      <c r="AM239" s="41"/>
      <c r="AN239" s="41"/>
      <c r="AO239" s="41"/>
    </row>
    <row r="240" spans="12:41" s="47" customFormat="1">
      <c r="L240" s="41"/>
      <c r="M240" s="41"/>
      <c r="N240" s="41"/>
      <c r="O240" s="41"/>
      <c r="P240" s="41"/>
      <c r="Q240" s="41"/>
      <c r="R240" s="41"/>
      <c r="S240" s="41"/>
      <c r="T240" s="97"/>
      <c r="U240" s="41"/>
      <c r="V240" s="41"/>
      <c r="W240" s="41"/>
      <c r="X240" s="41"/>
      <c r="Y240" s="41"/>
      <c r="Z240" s="41"/>
      <c r="AA240" s="41"/>
      <c r="AB240" s="41"/>
      <c r="AC240" s="41"/>
      <c r="AD240" s="41"/>
      <c r="AE240" s="41"/>
      <c r="AF240" s="41"/>
      <c r="AG240" s="41"/>
      <c r="AH240" s="41"/>
      <c r="AI240" s="41"/>
      <c r="AJ240" s="41"/>
      <c r="AK240" s="41"/>
      <c r="AL240" s="41"/>
      <c r="AM240" s="41"/>
      <c r="AN240" s="41"/>
      <c r="AO240" s="41"/>
    </row>
    <row r="241" spans="12:41" s="47" customFormat="1">
      <c r="L241" s="41"/>
      <c r="M241" s="41"/>
      <c r="N241" s="41"/>
      <c r="O241" s="41"/>
      <c r="P241" s="41"/>
      <c r="Q241" s="41"/>
      <c r="R241" s="41"/>
      <c r="S241" s="41"/>
      <c r="T241" s="97"/>
      <c r="U241" s="41"/>
      <c r="V241" s="41"/>
      <c r="W241" s="41"/>
      <c r="X241" s="41"/>
      <c r="Y241" s="41"/>
      <c r="Z241" s="41"/>
      <c r="AA241" s="41"/>
      <c r="AB241" s="41"/>
      <c r="AC241" s="41"/>
      <c r="AD241" s="41"/>
      <c r="AE241" s="41"/>
      <c r="AF241" s="41"/>
      <c r="AG241" s="41"/>
      <c r="AH241" s="41"/>
      <c r="AI241" s="41"/>
      <c r="AJ241" s="41"/>
      <c r="AK241" s="41"/>
      <c r="AL241" s="41"/>
      <c r="AM241" s="41"/>
      <c r="AN241" s="41"/>
      <c r="AO241" s="41"/>
    </row>
    <row r="242" spans="12:41" s="47" customFormat="1">
      <c r="L242" s="41"/>
      <c r="M242" s="41"/>
      <c r="N242" s="41"/>
      <c r="O242" s="41"/>
      <c r="P242" s="41"/>
      <c r="Q242" s="41"/>
      <c r="R242" s="41"/>
      <c r="S242" s="41"/>
      <c r="T242" s="97"/>
      <c r="U242" s="41"/>
      <c r="V242" s="41"/>
      <c r="W242" s="41"/>
      <c r="X242" s="41"/>
      <c r="Y242" s="41"/>
      <c r="Z242" s="41"/>
      <c r="AA242" s="41"/>
      <c r="AB242" s="41"/>
      <c r="AC242" s="41"/>
      <c r="AD242" s="41"/>
      <c r="AE242" s="41"/>
      <c r="AF242" s="41"/>
      <c r="AG242" s="41"/>
      <c r="AH242" s="41"/>
      <c r="AI242" s="41"/>
      <c r="AJ242" s="41"/>
      <c r="AK242" s="41"/>
      <c r="AL242" s="41"/>
      <c r="AM242" s="41"/>
      <c r="AN242" s="41"/>
      <c r="AO242" s="41"/>
    </row>
    <row r="243" spans="12:41" s="47" customFormat="1">
      <c r="L243" s="41"/>
      <c r="M243" s="41"/>
      <c r="N243" s="41"/>
      <c r="O243" s="41"/>
      <c r="P243" s="41"/>
      <c r="Q243" s="41"/>
      <c r="R243" s="41"/>
      <c r="S243" s="41"/>
      <c r="T243" s="97"/>
      <c r="U243" s="41"/>
      <c r="V243" s="41"/>
      <c r="W243" s="41"/>
      <c r="X243" s="41"/>
      <c r="Y243" s="41"/>
      <c r="Z243" s="41"/>
      <c r="AA243" s="41"/>
      <c r="AB243" s="41"/>
      <c r="AC243" s="41"/>
      <c r="AD243" s="41"/>
      <c r="AE243" s="41"/>
      <c r="AF243" s="41"/>
      <c r="AG243" s="41"/>
      <c r="AH243" s="41"/>
      <c r="AI243" s="41"/>
      <c r="AJ243" s="41"/>
      <c r="AK243" s="41"/>
      <c r="AL243" s="41"/>
      <c r="AM243" s="41"/>
      <c r="AN243" s="41"/>
      <c r="AO243" s="41"/>
    </row>
    <row r="244" spans="12:41" s="47" customFormat="1">
      <c r="L244" s="41"/>
      <c r="M244" s="41"/>
      <c r="N244" s="41"/>
      <c r="O244" s="41"/>
      <c r="P244" s="41"/>
      <c r="Q244" s="41"/>
      <c r="R244" s="41"/>
      <c r="S244" s="41"/>
      <c r="T244" s="97"/>
      <c r="U244" s="41"/>
      <c r="V244" s="41"/>
      <c r="W244" s="41"/>
      <c r="X244" s="41"/>
      <c r="Y244" s="41"/>
      <c r="Z244" s="41"/>
      <c r="AA244" s="41"/>
      <c r="AB244" s="41"/>
      <c r="AC244" s="41"/>
      <c r="AD244" s="41"/>
      <c r="AE244" s="41"/>
      <c r="AF244" s="41"/>
      <c r="AG244" s="41"/>
      <c r="AH244" s="41"/>
      <c r="AI244" s="41"/>
      <c r="AJ244" s="41"/>
      <c r="AK244" s="41"/>
      <c r="AL244" s="41"/>
      <c r="AM244" s="41"/>
      <c r="AN244" s="41"/>
      <c r="AO244" s="41"/>
    </row>
    <row r="245" spans="12:41" s="47" customFormat="1">
      <c r="L245" s="41"/>
      <c r="M245" s="41"/>
      <c r="N245" s="41"/>
      <c r="O245" s="41"/>
      <c r="P245" s="41"/>
      <c r="Q245" s="41"/>
      <c r="R245" s="41"/>
      <c r="S245" s="41"/>
      <c r="T245" s="97"/>
      <c r="U245" s="41"/>
      <c r="V245" s="41"/>
      <c r="W245" s="41"/>
      <c r="X245" s="41"/>
      <c r="Y245" s="41"/>
      <c r="Z245" s="41"/>
      <c r="AA245" s="41"/>
      <c r="AB245" s="41"/>
      <c r="AC245" s="41"/>
      <c r="AD245" s="41"/>
      <c r="AE245" s="41"/>
      <c r="AF245" s="41"/>
      <c r="AG245" s="41"/>
      <c r="AH245" s="41"/>
      <c r="AI245" s="41"/>
      <c r="AJ245" s="41"/>
      <c r="AK245" s="41"/>
      <c r="AL245" s="41"/>
      <c r="AM245" s="41"/>
      <c r="AN245" s="41"/>
      <c r="AO245" s="41"/>
    </row>
    <row r="246" spans="12:41" s="47" customFormat="1">
      <c r="L246" s="41"/>
      <c r="M246" s="41"/>
      <c r="N246" s="41"/>
      <c r="O246" s="41"/>
      <c r="P246" s="41"/>
      <c r="Q246" s="41"/>
      <c r="R246" s="41"/>
      <c r="S246" s="41"/>
      <c r="T246" s="97"/>
      <c r="U246" s="41"/>
      <c r="V246" s="41"/>
      <c r="W246" s="41"/>
      <c r="X246" s="41"/>
      <c r="Y246" s="41"/>
      <c r="Z246" s="41"/>
      <c r="AA246" s="41"/>
      <c r="AB246" s="41"/>
      <c r="AC246" s="41"/>
      <c r="AD246" s="41"/>
      <c r="AE246" s="41"/>
      <c r="AF246" s="41"/>
      <c r="AG246" s="41"/>
      <c r="AH246" s="41"/>
      <c r="AI246" s="41"/>
      <c r="AJ246" s="41"/>
      <c r="AK246" s="41"/>
      <c r="AL246" s="41"/>
      <c r="AM246" s="41"/>
      <c r="AN246" s="41"/>
      <c r="AO246" s="41"/>
    </row>
    <row r="247" spans="12:41" s="47" customFormat="1">
      <c r="L247" s="41"/>
      <c r="M247" s="41"/>
      <c r="N247" s="41"/>
      <c r="O247" s="41"/>
      <c r="P247" s="41"/>
      <c r="Q247" s="41"/>
      <c r="R247" s="41"/>
      <c r="S247" s="41"/>
      <c r="T247" s="97"/>
      <c r="U247" s="41"/>
      <c r="V247" s="41"/>
      <c r="W247" s="41"/>
      <c r="X247" s="41"/>
      <c r="Y247" s="41"/>
      <c r="Z247" s="41"/>
      <c r="AA247" s="41"/>
      <c r="AB247" s="41"/>
      <c r="AC247" s="41"/>
      <c r="AD247" s="41"/>
      <c r="AE247" s="41"/>
      <c r="AF247" s="41"/>
      <c r="AG247" s="41"/>
      <c r="AH247" s="41"/>
      <c r="AI247" s="41"/>
      <c r="AJ247" s="41"/>
      <c r="AK247" s="41"/>
      <c r="AL247" s="41"/>
      <c r="AM247" s="41"/>
      <c r="AN247" s="41"/>
      <c r="AO247" s="41"/>
    </row>
    <row r="248" spans="12:41" s="47" customFormat="1">
      <c r="L248" s="41"/>
      <c r="M248" s="41"/>
      <c r="N248" s="41"/>
      <c r="O248" s="41"/>
      <c r="P248" s="41"/>
      <c r="Q248" s="41"/>
      <c r="R248" s="41"/>
      <c r="S248" s="41"/>
      <c r="T248" s="97"/>
      <c r="U248" s="41"/>
      <c r="V248" s="41"/>
      <c r="W248" s="41"/>
      <c r="X248" s="41"/>
      <c r="Y248" s="41"/>
      <c r="Z248" s="41"/>
      <c r="AA248" s="41"/>
      <c r="AB248" s="41"/>
      <c r="AC248" s="41"/>
      <c r="AD248" s="41"/>
      <c r="AE248" s="41"/>
      <c r="AF248" s="41"/>
      <c r="AG248" s="41"/>
      <c r="AH248" s="41"/>
      <c r="AI248" s="41"/>
      <c r="AJ248" s="41"/>
      <c r="AK248" s="41"/>
      <c r="AL248" s="41"/>
      <c r="AM248" s="41"/>
      <c r="AN248" s="41"/>
      <c r="AO248" s="41"/>
    </row>
    <row r="249" spans="12:41" s="47" customFormat="1">
      <c r="L249" s="41"/>
      <c r="M249" s="41"/>
      <c r="N249" s="41"/>
      <c r="O249" s="41"/>
      <c r="P249" s="41"/>
      <c r="Q249" s="41"/>
      <c r="R249" s="41"/>
      <c r="S249" s="41"/>
      <c r="T249" s="97"/>
      <c r="U249" s="41"/>
      <c r="V249" s="41"/>
      <c r="W249" s="41"/>
      <c r="X249" s="41"/>
      <c r="Y249" s="41"/>
      <c r="Z249" s="41"/>
      <c r="AA249" s="41"/>
      <c r="AB249" s="41"/>
      <c r="AC249" s="41"/>
      <c r="AD249" s="41"/>
      <c r="AE249" s="41"/>
      <c r="AF249" s="41"/>
      <c r="AG249" s="41"/>
      <c r="AH249" s="41"/>
      <c r="AI249" s="41"/>
      <c r="AJ249" s="41"/>
      <c r="AK249" s="41"/>
      <c r="AL249" s="41"/>
      <c r="AM249" s="41"/>
      <c r="AN249" s="41"/>
      <c r="AO249" s="41"/>
    </row>
    <row r="250" spans="12:41" s="47" customFormat="1">
      <c r="L250" s="41"/>
      <c r="M250" s="41"/>
      <c r="N250" s="41"/>
      <c r="O250" s="41"/>
      <c r="P250" s="41"/>
      <c r="Q250" s="41"/>
      <c r="R250" s="41"/>
      <c r="S250" s="41"/>
      <c r="T250" s="97"/>
      <c r="U250" s="41"/>
      <c r="V250" s="41"/>
      <c r="W250" s="41"/>
      <c r="X250" s="41"/>
      <c r="Y250" s="41"/>
      <c r="Z250" s="41"/>
      <c r="AA250" s="41"/>
      <c r="AB250" s="41"/>
      <c r="AC250" s="41"/>
      <c r="AD250" s="41"/>
      <c r="AE250" s="41"/>
      <c r="AF250" s="41"/>
      <c r="AG250" s="41"/>
      <c r="AH250" s="41"/>
      <c r="AI250" s="41"/>
      <c r="AJ250" s="41"/>
      <c r="AK250" s="41"/>
      <c r="AL250" s="41"/>
      <c r="AM250" s="41"/>
      <c r="AN250" s="41"/>
      <c r="AO250" s="41"/>
    </row>
    <row r="251" spans="12:41" s="47" customFormat="1">
      <c r="L251" s="41"/>
      <c r="M251" s="41"/>
      <c r="N251" s="41"/>
      <c r="O251" s="41"/>
      <c r="P251" s="41"/>
      <c r="Q251" s="41"/>
      <c r="R251" s="41"/>
      <c r="S251" s="41"/>
      <c r="T251" s="97"/>
      <c r="U251" s="41"/>
      <c r="V251" s="41"/>
      <c r="W251" s="41"/>
      <c r="X251" s="41"/>
      <c r="Y251" s="41"/>
      <c r="Z251" s="41"/>
      <c r="AA251" s="41"/>
      <c r="AB251" s="41"/>
      <c r="AC251" s="41"/>
      <c r="AD251" s="41"/>
      <c r="AE251" s="41"/>
      <c r="AF251" s="41"/>
      <c r="AG251" s="41"/>
      <c r="AH251" s="41"/>
      <c r="AI251" s="41"/>
      <c r="AJ251" s="41"/>
      <c r="AK251" s="41"/>
      <c r="AL251" s="41"/>
      <c r="AM251" s="41"/>
      <c r="AN251" s="41"/>
      <c r="AO251" s="41"/>
    </row>
    <row r="252" spans="12:41" s="47" customFormat="1">
      <c r="L252" s="41"/>
      <c r="M252" s="41"/>
      <c r="N252" s="41"/>
      <c r="O252" s="41"/>
      <c r="P252" s="41"/>
      <c r="Q252" s="41"/>
      <c r="R252" s="41"/>
      <c r="S252" s="41"/>
      <c r="T252" s="97"/>
      <c r="U252" s="41"/>
      <c r="V252" s="41"/>
      <c r="W252" s="41"/>
      <c r="X252" s="41"/>
      <c r="Y252" s="41"/>
      <c r="Z252" s="41"/>
      <c r="AA252" s="41"/>
      <c r="AB252" s="41"/>
      <c r="AC252" s="41"/>
      <c r="AD252" s="41"/>
      <c r="AE252" s="41"/>
      <c r="AF252" s="41"/>
      <c r="AG252" s="41"/>
      <c r="AH252" s="41"/>
      <c r="AI252" s="41"/>
      <c r="AJ252" s="41"/>
      <c r="AK252" s="41"/>
      <c r="AL252" s="41"/>
      <c r="AM252" s="41"/>
      <c r="AN252" s="41"/>
      <c r="AO252" s="41"/>
    </row>
    <row r="253" spans="12:41" s="47" customFormat="1">
      <c r="L253" s="41"/>
      <c r="M253" s="41"/>
      <c r="N253" s="41"/>
      <c r="O253" s="41"/>
      <c r="P253" s="41"/>
      <c r="Q253" s="41"/>
      <c r="R253" s="41"/>
      <c r="S253" s="41"/>
      <c r="T253" s="97"/>
      <c r="U253" s="41"/>
      <c r="V253" s="41"/>
      <c r="W253" s="41"/>
      <c r="X253" s="41"/>
      <c r="Y253" s="41"/>
      <c r="Z253" s="41"/>
      <c r="AA253" s="41"/>
      <c r="AB253" s="41"/>
      <c r="AC253" s="41"/>
      <c r="AD253" s="41"/>
      <c r="AE253" s="41"/>
      <c r="AF253" s="41"/>
      <c r="AG253" s="41"/>
      <c r="AH253" s="41"/>
      <c r="AI253" s="41"/>
      <c r="AJ253" s="41"/>
      <c r="AK253" s="41"/>
      <c r="AL253" s="41"/>
      <c r="AM253" s="41"/>
      <c r="AN253" s="41"/>
      <c r="AO253" s="41"/>
    </row>
    <row r="254" spans="12:41" s="47" customFormat="1">
      <c r="L254" s="41"/>
      <c r="M254" s="41"/>
      <c r="N254" s="41"/>
      <c r="O254" s="41"/>
      <c r="P254" s="41"/>
      <c r="Q254" s="41"/>
      <c r="R254" s="41"/>
      <c r="S254" s="41"/>
      <c r="T254" s="97"/>
      <c r="U254" s="41"/>
      <c r="V254" s="41"/>
      <c r="W254" s="41"/>
      <c r="X254" s="41"/>
      <c r="Y254" s="41"/>
      <c r="Z254" s="41"/>
      <c r="AA254" s="41"/>
      <c r="AB254" s="41"/>
      <c r="AC254" s="41"/>
      <c r="AD254" s="41"/>
      <c r="AE254" s="41"/>
      <c r="AF254" s="41"/>
      <c r="AG254" s="41"/>
      <c r="AH254" s="41"/>
      <c r="AI254" s="41"/>
      <c r="AJ254" s="41"/>
      <c r="AK254" s="41"/>
      <c r="AL254" s="41"/>
      <c r="AM254" s="41"/>
      <c r="AN254" s="41"/>
      <c r="AO254" s="41"/>
    </row>
    <row r="255" spans="12:41" s="47" customFormat="1">
      <c r="L255" s="41"/>
      <c r="M255" s="41"/>
      <c r="N255" s="41"/>
      <c r="O255" s="41"/>
      <c r="P255" s="41"/>
      <c r="Q255" s="41"/>
      <c r="R255" s="41"/>
      <c r="S255" s="41"/>
      <c r="T255" s="97"/>
      <c r="U255" s="41"/>
      <c r="V255" s="41"/>
      <c r="W255" s="41"/>
      <c r="X255" s="41"/>
      <c r="Y255" s="41"/>
      <c r="Z255" s="41"/>
      <c r="AA255" s="41"/>
      <c r="AB255" s="41"/>
      <c r="AC255" s="41"/>
      <c r="AD255" s="41"/>
      <c r="AE255" s="41"/>
      <c r="AF255" s="41"/>
      <c r="AG255" s="41"/>
      <c r="AH255" s="41"/>
      <c r="AI255" s="41"/>
      <c r="AJ255" s="41"/>
      <c r="AK255" s="41"/>
      <c r="AL255" s="41"/>
      <c r="AM255" s="41"/>
      <c r="AN255" s="41"/>
      <c r="AO255" s="41"/>
    </row>
    <row r="256" spans="12:41" s="47" customFormat="1">
      <c r="L256" s="41"/>
      <c r="M256" s="41"/>
      <c r="N256" s="41"/>
      <c r="O256" s="41"/>
      <c r="P256" s="41"/>
      <c r="Q256" s="41"/>
      <c r="R256" s="41"/>
      <c r="S256" s="41"/>
      <c r="T256" s="97"/>
      <c r="U256" s="41"/>
      <c r="V256" s="41"/>
      <c r="W256" s="41"/>
      <c r="X256" s="41"/>
      <c r="Y256" s="41"/>
      <c r="Z256" s="41"/>
      <c r="AA256" s="41"/>
      <c r="AB256" s="41"/>
      <c r="AC256" s="41"/>
      <c r="AD256" s="41"/>
      <c r="AE256" s="41"/>
      <c r="AF256" s="41"/>
      <c r="AG256" s="41"/>
      <c r="AH256" s="41"/>
      <c r="AI256" s="41"/>
      <c r="AJ256" s="41"/>
      <c r="AK256" s="41"/>
      <c r="AL256" s="41"/>
      <c r="AM256" s="41"/>
      <c r="AN256" s="41"/>
      <c r="AO256" s="41"/>
    </row>
    <row r="257" spans="12:41" s="47" customFormat="1">
      <c r="L257" s="41"/>
      <c r="M257" s="41"/>
      <c r="N257" s="41"/>
      <c r="O257" s="41"/>
      <c r="P257" s="41"/>
      <c r="Q257" s="41"/>
      <c r="R257" s="41"/>
      <c r="S257" s="41"/>
      <c r="T257" s="97"/>
      <c r="U257" s="41"/>
      <c r="V257" s="41"/>
      <c r="W257" s="41"/>
      <c r="X257" s="41"/>
      <c r="Y257" s="41"/>
      <c r="Z257" s="41"/>
      <c r="AA257" s="41"/>
      <c r="AB257" s="41"/>
      <c r="AC257" s="41"/>
      <c r="AD257" s="41"/>
      <c r="AE257" s="41"/>
      <c r="AF257" s="41"/>
      <c r="AG257" s="41"/>
      <c r="AH257" s="41"/>
      <c r="AI257" s="41"/>
      <c r="AJ257" s="41"/>
      <c r="AK257" s="41"/>
      <c r="AL257" s="41"/>
      <c r="AM257" s="41"/>
      <c r="AN257" s="41"/>
      <c r="AO257" s="41"/>
    </row>
    <row r="258" spans="12:41" s="47" customFormat="1">
      <c r="L258" s="41"/>
      <c r="M258" s="41"/>
      <c r="N258" s="41"/>
      <c r="O258" s="41"/>
      <c r="P258" s="41"/>
      <c r="Q258" s="41"/>
      <c r="R258" s="41"/>
      <c r="S258" s="41"/>
      <c r="T258" s="97"/>
      <c r="U258" s="41"/>
      <c r="V258" s="41"/>
      <c r="W258" s="41"/>
      <c r="X258" s="41"/>
      <c r="Y258" s="41"/>
      <c r="Z258" s="41"/>
      <c r="AA258" s="41"/>
      <c r="AB258" s="41"/>
      <c r="AC258" s="41"/>
      <c r="AD258" s="41"/>
      <c r="AE258" s="41"/>
      <c r="AF258" s="41"/>
      <c r="AG258" s="41"/>
      <c r="AH258" s="41"/>
      <c r="AI258" s="41"/>
      <c r="AJ258" s="41"/>
      <c r="AK258" s="41"/>
      <c r="AL258" s="41"/>
      <c r="AM258" s="41"/>
      <c r="AN258" s="41"/>
      <c r="AO258" s="41"/>
    </row>
    <row r="259" spans="12:41" s="47" customFormat="1">
      <c r="L259" s="41"/>
      <c r="M259" s="41"/>
      <c r="N259" s="41"/>
      <c r="O259" s="41"/>
      <c r="P259" s="41"/>
      <c r="Q259" s="41"/>
      <c r="R259" s="41"/>
      <c r="S259" s="41"/>
      <c r="T259" s="97"/>
      <c r="U259" s="41"/>
      <c r="V259" s="41"/>
      <c r="W259" s="41"/>
      <c r="X259" s="41"/>
      <c r="Y259" s="41"/>
      <c r="Z259" s="41"/>
      <c r="AA259" s="41"/>
      <c r="AB259" s="41"/>
      <c r="AC259" s="41"/>
      <c r="AD259" s="41"/>
      <c r="AE259" s="41"/>
      <c r="AF259" s="41"/>
      <c r="AG259" s="41"/>
      <c r="AH259" s="41"/>
      <c r="AI259" s="41"/>
      <c r="AJ259" s="41"/>
      <c r="AK259" s="41"/>
      <c r="AL259" s="41"/>
      <c r="AM259" s="41"/>
      <c r="AN259" s="41"/>
      <c r="AO259" s="41"/>
    </row>
    <row r="260" spans="12:41" s="47" customFormat="1">
      <c r="L260" s="41"/>
      <c r="M260" s="41"/>
      <c r="N260" s="41"/>
      <c r="O260" s="41"/>
      <c r="P260" s="41"/>
      <c r="Q260" s="41"/>
      <c r="R260" s="41"/>
      <c r="S260" s="41"/>
      <c r="T260" s="97"/>
      <c r="U260" s="41"/>
      <c r="V260" s="41"/>
      <c r="W260" s="41"/>
      <c r="X260" s="41"/>
      <c r="Y260" s="41"/>
      <c r="Z260" s="41"/>
      <c r="AA260" s="41"/>
      <c r="AB260" s="41"/>
      <c r="AC260" s="41"/>
      <c r="AD260" s="41"/>
      <c r="AE260" s="41"/>
      <c r="AF260" s="41"/>
      <c r="AG260" s="41"/>
      <c r="AH260" s="41"/>
      <c r="AI260" s="41"/>
      <c r="AJ260" s="41"/>
      <c r="AK260" s="41"/>
      <c r="AL260" s="41"/>
      <c r="AM260" s="41"/>
      <c r="AN260" s="41"/>
      <c r="AO260" s="41"/>
    </row>
    <row r="261" spans="12:41" s="47" customFormat="1">
      <c r="L261" s="41"/>
      <c r="M261" s="41"/>
      <c r="N261" s="41"/>
      <c r="O261" s="41"/>
      <c r="P261" s="41"/>
      <c r="Q261" s="41"/>
      <c r="R261" s="41"/>
      <c r="S261" s="41"/>
      <c r="T261" s="97"/>
      <c r="U261" s="41"/>
      <c r="V261" s="41"/>
      <c r="W261" s="41"/>
      <c r="X261" s="41"/>
      <c r="Y261" s="41"/>
      <c r="Z261" s="41"/>
      <c r="AA261" s="41"/>
      <c r="AB261" s="41"/>
      <c r="AC261" s="41"/>
      <c r="AD261" s="41"/>
      <c r="AE261" s="41"/>
      <c r="AF261" s="41"/>
      <c r="AG261" s="41"/>
      <c r="AH261" s="41"/>
      <c r="AI261" s="41"/>
      <c r="AJ261" s="41"/>
      <c r="AK261" s="41"/>
      <c r="AL261" s="41"/>
      <c r="AM261" s="41"/>
      <c r="AN261" s="41"/>
      <c r="AO261" s="41"/>
    </row>
    <row r="262" spans="12:41" s="47" customFormat="1">
      <c r="L262" s="41"/>
      <c r="M262" s="41"/>
      <c r="N262" s="41"/>
      <c r="O262" s="41"/>
      <c r="P262" s="41"/>
      <c r="Q262" s="41"/>
      <c r="R262" s="41"/>
      <c r="S262" s="41"/>
      <c r="T262" s="97"/>
      <c r="U262" s="41"/>
      <c r="V262" s="41"/>
      <c r="W262" s="41"/>
      <c r="X262" s="41"/>
      <c r="Y262" s="41"/>
      <c r="Z262" s="41"/>
      <c r="AA262" s="41"/>
      <c r="AB262" s="41"/>
      <c r="AC262" s="41"/>
      <c r="AD262" s="41"/>
      <c r="AE262" s="41"/>
      <c r="AF262" s="41"/>
      <c r="AG262" s="41"/>
      <c r="AH262" s="41"/>
      <c r="AI262" s="41"/>
      <c r="AJ262" s="41"/>
      <c r="AK262" s="41"/>
      <c r="AL262" s="41"/>
      <c r="AM262" s="41"/>
      <c r="AN262" s="41"/>
      <c r="AO262" s="41"/>
    </row>
    <row r="263" spans="12:41" s="47" customFormat="1">
      <c r="L263" s="41"/>
      <c r="M263" s="41"/>
      <c r="N263" s="41"/>
      <c r="O263" s="41"/>
      <c r="P263" s="41"/>
      <c r="Q263" s="41"/>
      <c r="R263" s="41"/>
      <c r="S263" s="41"/>
      <c r="T263" s="97"/>
      <c r="U263" s="41"/>
      <c r="V263" s="41"/>
      <c r="W263" s="41"/>
      <c r="X263" s="41"/>
      <c r="Y263" s="41"/>
      <c r="Z263" s="41"/>
      <c r="AA263" s="41"/>
      <c r="AB263" s="41"/>
      <c r="AC263" s="41"/>
      <c r="AD263" s="41"/>
      <c r="AE263" s="41"/>
      <c r="AF263" s="41"/>
      <c r="AG263" s="41"/>
      <c r="AH263" s="41"/>
      <c r="AI263" s="41"/>
      <c r="AJ263" s="41"/>
      <c r="AK263" s="41"/>
      <c r="AL263" s="41"/>
      <c r="AM263" s="41"/>
      <c r="AN263" s="41"/>
      <c r="AO263" s="41"/>
    </row>
    <row r="264" spans="12:41" s="47" customFormat="1">
      <c r="L264" s="41"/>
      <c r="M264" s="41"/>
      <c r="N264" s="41"/>
      <c r="O264" s="41"/>
      <c r="P264" s="41"/>
      <c r="Q264" s="41"/>
      <c r="R264" s="41"/>
      <c r="S264" s="41"/>
      <c r="T264" s="97"/>
      <c r="U264" s="41"/>
      <c r="V264" s="41"/>
      <c r="W264" s="41"/>
      <c r="X264" s="41"/>
      <c r="Y264" s="41"/>
      <c r="Z264" s="41"/>
      <c r="AA264" s="41"/>
      <c r="AB264" s="41"/>
      <c r="AC264" s="41"/>
      <c r="AD264" s="41"/>
      <c r="AE264" s="41"/>
      <c r="AF264" s="41"/>
      <c r="AG264" s="41"/>
      <c r="AH264" s="41"/>
      <c r="AI264" s="41"/>
      <c r="AJ264" s="41"/>
      <c r="AK264" s="41"/>
      <c r="AL264" s="41"/>
      <c r="AM264" s="41"/>
      <c r="AN264" s="41"/>
      <c r="AO264" s="41"/>
    </row>
    <row r="265" spans="12:41" s="47" customFormat="1">
      <c r="L265" s="41"/>
      <c r="M265" s="41"/>
      <c r="N265" s="41"/>
      <c r="O265" s="41"/>
      <c r="P265" s="41"/>
      <c r="Q265" s="41"/>
      <c r="R265" s="41"/>
      <c r="S265" s="41"/>
      <c r="T265" s="97"/>
      <c r="U265" s="41"/>
      <c r="V265" s="41"/>
      <c r="W265" s="41"/>
      <c r="X265" s="41"/>
      <c r="Y265" s="41"/>
      <c r="Z265" s="41"/>
      <c r="AA265" s="41"/>
      <c r="AB265" s="41"/>
      <c r="AC265" s="41"/>
      <c r="AD265" s="41"/>
      <c r="AE265" s="41"/>
      <c r="AF265" s="41"/>
      <c r="AG265" s="41"/>
      <c r="AH265" s="41"/>
      <c r="AI265" s="41"/>
      <c r="AJ265" s="41"/>
      <c r="AK265" s="41"/>
      <c r="AL265" s="41"/>
      <c r="AM265" s="41"/>
      <c r="AN265" s="41"/>
      <c r="AO265" s="41"/>
    </row>
    <row r="266" spans="12:41" s="47" customFormat="1">
      <c r="L266" s="41"/>
      <c r="M266" s="41"/>
      <c r="N266" s="41"/>
      <c r="O266" s="41"/>
      <c r="P266" s="41"/>
      <c r="Q266" s="41"/>
      <c r="R266" s="41"/>
      <c r="S266" s="41"/>
      <c r="T266" s="97"/>
      <c r="U266" s="41"/>
      <c r="V266" s="41"/>
      <c r="W266" s="41"/>
      <c r="X266" s="41"/>
      <c r="Y266" s="41"/>
      <c r="Z266" s="41"/>
      <c r="AA266" s="41"/>
      <c r="AB266" s="41"/>
      <c r="AC266" s="41"/>
      <c r="AD266" s="41"/>
      <c r="AE266" s="41"/>
      <c r="AF266" s="41"/>
      <c r="AG266" s="41"/>
      <c r="AH266" s="41"/>
      <c r="AI266" s="41"/>
      <c r="AJ266" s="41"/>
      <c r="AK266" s="41"/>
      <c r="AL266" s="41"/>
      <c r="AM266" s="41"/>
      <c r="AN266" s="41"/>
      <c r="AO266" s="41"/>
    </row>
    <row r="267" spans="12:41" s="47" customFormat="1">
      <c r="L267" s="41"/>
      <c r="M267" s="41"/>
      <c r="N267" s="41"/>
      <c r="O267" s="41"/>
      <c r="P267" s="41"/>
      <c r="Q267" s="41"/>
      <c r="R267" s="41"/>
      <c r="S267" s="41"/>
      <c r="T267" s="97"/>
      <c r="U267" s="41"/>
      <c r="V267" s="41"/>
      <c r="W267" s="41"/>
      <c r="X267" s="41"/>
      <c r="Y267" s="41"/>
      <c r="Z267" s="41"/>
      <c r="AA267" s="41"/>
      <c r="AB267" s="41"/>
      <c r="AC267" s="41"/>
      <c r="AD267" s="41"/>
      <c r="AE267" s="41"/>
      <c r="AF267" s="41"/>
      <c r="AG267" s="41"/>
      <c r="AH267" s="41"/>
      <c r="AI267" s="41"/>
      <c r="AJ267" s="41"/>
      <c r="AK267" s="41"/>
      <c r="AL267" s="41"/>
      <c r="AM267" s="41"/>
      <c r="AN267" s="41"/>
      <c r="AO267" s="41"/>
    </row>
    <row r="268" spans="12:41" s="47" customFormat="1">
      <c r="L268" s="41"/>
      <c r="M268" s="41"/>
      <c r="N268" s="41"/>
      <c r="O268" s="41"/>
      <c r="P268" s="41"/>
      <c r="Q268" s="41"/>
      <c r="R268" s="41"/>
      <c r="S268" s="41"/>
      <c r="T268" s="97"/>
      <c r="U268" s="41"/>
      <c r="V268" s="41"/>
      <c r="W268" s="41"/>
      <c r="X268" s="41"/>
      <c r="Y268" s="41"/>
      <c r="Z268" s="41"/>
      <c r="AA268" s="41"/>
      <c r="AB268" s="41"/>
      <c r="AC268" s="41"/>
      <c r="AD268" s="41"/>
      <c r="AE268" s="41"/>
      <c r="AF268" s="41"/>
      <c r="AG268" s="41"/>
      <c r="AH268" s="41"/>
      <c r="AI268" s="41"/>
      <c r="AJ268" s="41"/>
      <c r="AK268" s="41"/>
      <c r="AL268" s="41"/>
      <c r="AM268" s="41"/>
      <c r="AN268" s="41"/>
      <c r="AO268" s="41"/>
    </row>
    <row r="269" spans="12:41" s="47" customFormat="1">
      <c r="L269" s="41"/>
      <c r="M269" s="41"/>
      <c r="N269" s="41"/>
      <c r="O269" s="41"/>
      <c r="P269" s="41"/>
      <c r="Q269" s="41"/>
      <c r="R269" s="41"/>
      <c r="S269" s="41"/>
      <c r="T269" s="97"/>
      <c r="U269" s="41"/>
      <c r="V269" s="41"/>
      <c r="W269" s="41"/>
      <c r="X269" s="41"/>
      <c r="Y269" s="41"/>
      <c r="Z269" s="41"/>
      <c r="AA269" s="41"/>
      <c r="AB269" s="41"/>
      <c r="AC269" s="41"/>
      <c r="AD269" s="41"/>
      <c r="AE269" s="41"/>
      <c r="AF269" s="41"/>
      <c r="AG269" s="41"/>
      <c r="AH269" s="41"/>
      <c r="AI269" s="41"/>
      <c r="AJ269" s="41"/>
      <c r="AK269" s="41"/>
      <c r="AL269" s="41"/>
      <c r="AM269" s="41"/>
      <c r="AN269" s="41"/>
      <c r="AO269" s="41"/>
    </row>
    <row r="270" spans="12:41" s="47" customFormat="1">
      <c r="L270" s="41"/>
      <c r="M270" s="41"/>
      <c r="N270" s="41"/>
      <c r="O270" s="41"/>
      <c r="P270" s="41"/>
      <c r="Q270" s="41"/>
      <c r="R270" s="41"/>
      <c r="S270" s="41"/>
      <c r="T270" s="97"/>
      <c r="U270" s="41"/>
      <c r="V270" s="41"/>
      <c r="W270" s="41"/>
      <c r="X270" s="41"/>
      <c r="Y270" s="41"/>
      <c r="Z270" s="41"/>
      <c r="AA270" s="41"/>
      <c r="AB270" s="41"/>
      <c r="AC270" s="41"/>
      <c r="AD270" s="41"/>
      <c r="AE270" s="41"/>
      <c r="AF270" s="41"/>
      <c r="AG270" s="41"/>
      <c r="AH270" s="41"/>
      <c r="AI270" s="41"/>
      <c r="AJ270" s="41"/>
      <c r="AK270" s="41"/>
      <c r="AL270" s="41"/>
      <c r="AM270" s="41"/>
      <c r="AN270" s="41"/>
      <c r="AO270" s="41"/>
    </row>
    <row r="271" spans="12:41" s="47" customFormat="1">
      <c r="L271" s="41"/>
      <c r="M271" s="41"/>
      <c r="N271" s="41"/>
      <c r="O271" s="41"/>
      <c r="P271" s="41"/>
      <c r="Q271" s="41"/>
      <c r="R271" s="41"/>
      <c r="S271" s="41"/>
      <c r="T271" s="97"/>
      <c r="U271" s="41"/>
      <c r="V271" s="41"/>
      <c r="W271" s="41"/>
      <c r="X271" s="41"/>
      <c r="Y271" s="41"/>
      <c r="Z271" s="41"/>
      <c r="AA271" s="41"/>
      <c r="AB271" s="41"/>
      <c r="AC271" s="41"/>
      <c r="AD271" s="41"/>
      <c r="AE271" s="41"/>
      <c r="AF271" s="41"/>
      <c r="AG271" s="41"/>
      <c r="AH271" s="41"/>
      <c r="AI271" s="41"/>
      <c r="AJ271" s="41"/>
      <c r="AK271" s="41"/>
      <c r="AL271" s="41"/>
      <c r="AM271" s="41"/>
      <c r="AN271" s="41"/>
      <c r="AO271" s="41"/>
    </row>
    <row r="272" spans="12:41" s="47" customFormat="1">
      <c r="L272" s="41"/>
      <c r="M272" s="41"/>
      <c r="N272" s="41"/>
      <c r="O272" s="41"/>
      <c r="P272" s="41"/>
      <c r="Q272" s="41"/>
      <c r="R272" s="41"/>
      <c r="S272" s="41"/>
      <c r="T272" s="97"/>
      <c r="U272" s="41"/>
      <c r="V272" s="41"/>
      <c r="W272" s="41"/>
      <c r="X272" s="41"/>
      <c r="Y272" s="41"/>
      <c r="Z272" s="41"/>
      <c r="AA272" s="41"/>
      <c r="AB272" s="41"/>
      <c r="AC272" s="41"/>
      <c r="AD272" s="41"/>
      <c r="AE272" s="41"/>
      <c r="AF272" s="41"/>
      <c r="AG272" s="41"/>
      <c r="AH272" s="41"/>
      <c r="AI272" s="41"/>
      <c r="AJ272" s="41"/>
      <c r="AK272" s="41"/>
      <c r="AL272" s="41"/>
      <c r="AM272" s="41"/>
      <c r="AN272" s="41"/>
      <c r="AO272" s="41"/>
    </row>
    <row r="273" spans="12:41" s="47" customFormat="1">
      <c r="L273" s="41"/>
      <c r="M273" s="41"/>
      <c r="N273" s="41"/>
      <c r="O273" s="41"/>
      <c r="P273" s="41"/>
      <c r="Q273" s="41"/>
      <c r="R273" s="41"/>
      <c r="S273" s="41"/>
      <c r="T273" s="97"/>
      <c r="U273" s="41"/>
      <c r="V273" s="41"/>
      <c r="W273" s="41"/>
      <c r="X273" s="41"/>
      <c r="Y273" s="41"/>
      <c r="Z273" s="41"/>
      <c r="AA273" s="41"/>
      <c r="AB273" s="41"/>
      <c r="AC273" s="41"/>
      <c r="AD273" s="41"/>
      <c r="AE273" s="41"/>
      <c r="AF273" s="41"/>
      <c r="AG273" s="41"/>
      <c r="AH273" s="41"/>
      <c r="AI273" s="41"/>
      <c r="AJ273" s="41"/>
      <c r="AK273" s="41"/>
      <c r="AL273" s="41"/>
      <c r="AM273" s="41"/>
      <c r="AN273" s="41"/>
      <c r="AO273" s="41"/>
    </row>
    <row r="274" spans="12:41" s="47" customFormat="1">
      <c r="L274" s="41"/>
      <c r="M274" s="41"/>
      <c r="N274" s="41"/>
      <c r="O274" s="41"/>
      <c r="P274" s="41"/>
      <c r="Q274" s="41"/>
      <c r="R274" s="41"/>
      <c r="S274" s="41"/>
      <c r="T274" s="97"/>
      <c r="U274" s="41"/>
      <c r="V274" s="41"/>
      <c r="W274" s="41"/>
      <c r="X274" s="41"/>
      <c r="Y274" s="41"/>
      <c r="Z274" s="41"/>
      <c r="AA274" s="41"/>
      <c r="AB274" s="41"/>
      <c r="AC274" s="41"/>
      <c r="AD274" s="41"/>
      <c r="AE274" s="41"/>
      <c r="AF274" s="41"/>
      <c r="AG274" s="41"/>
      <c r="AH274" s="41"/>
      <c r="AI274" s="41"/>
      <c r="AJ274" s="41"/>
      <c r="AK274" s="41"/>
      <c r="AL274" s="41"/>
      <c r="AM274" s="41"/>
      <c r="AN274" s="41"/>
      <c r="AO274" s="41"/>
    </row>
    <row r="275" spans="12:41" s="47" customFormat="1">
      <c r="L275" s="41"/>
      <c r="M275" s="41"/>
      <c r="N275" s="41"/>
      <c r="O275" s="41"/>
      <c r="P275" s="41"/>
      <c r="Q275" s="41"/>
      <c r="R275" s="41"/>
      <c r="S275" s="41"/>
      <c r="T275" s="97"/>
      <c r="U275" s="41"/>
      <c r="V275" s="41"/>
      <c r="W275" s="41"/>
      <c r="X275" s="41"/>
      <c r="Y275" s="41"/>
      <c r="Z275" s="41"/>
      <c r="AA275" s="41"/>
      <c r="AB275" s="41"/>
      <c r="AC275" s="41"/>
      <c r="AD275" s="41"/>
      <c r="AE275" s="41"/>
      <c r="AF275" s="41"/>
      <c r="AG275" s="41"/>
      <c r="AH275" s="41"/>
      <c r="AI275" s="41"/>
      <c r="AJ275" s="41"/>
      <c r="AK275" s="41"/>
      <c r="AL275" s="41"/>
      <c r="AM275" s="41"/>
      <c r="AN275" s="41"/>
      <c r="AO275" s="41"/>
    </row>
    <row r="276" spans="12:41" s="47" customFormat="1">
      <c r="L276" s="41"/>
      <c r="M276" s="41"/>
      <c r="N276" s="41"/>
      <c r="O276" s="41"/>
      <c r="P276" s="41"/>
      <c r="Q276" s="41"/>
      <c r="R276" s="41"/>
      <c r="S276" s="41"/>
      <c r="T276" s="97"/>
      <c r="U276" s="41"/>
      <c r="V276" s="41"/>
      <c r="W276" s="41"/>
      <c r="X276" s="41"/>
      <c r="Y276" s="41"/>
      <c r="Z276" s="41"/>
      <c r="AA276" s="41"/>
      <c r="AB276" s="41"/>
      <c r="AC276" s="41"/>
      <c r="AD276" s="41"/>
      <c r="AE276" s="41"/>
      <c r="AF276" s="41"/>
      <c r="AG276" s="41"/>
      <c r="AH276" s="41"/>
      <c r="AI276" s="41"/>
      <c r="AJ276" s="41"/>
      <c r="AK276" s="41"/>
      <c r="AL276" s="41"/>
      <c r="AM276" s="41"/>
      <c r="AN276" s="41"/>
      <c r="AO276" s="41"/>
    </row>
    <row r="277" spans="12:41" s="47" customFormat="1">
      <c r="L277" s="41"/>
      <c r="M277" s="41"/>
      <c r="N277" s="41"/>
      <c r="O277" s="41"/>
      <c r="P277" s="41"/>
      <c r="Q277" s="41"/>
      <c r="R277" s="41"/>
      <c r="S277" s="41"/>
      <c r="T277" s="97"/>
      <c r="U277" s="41"/>
      <c r="V277" s="41"/>
      <c r="W277" s="41"/>
      <c r="X277" s="41"/>
      <c r="Y277" s="41"/>
      <c r="Z277" s="41"/>
      <c r="AA277" s="41"/>
      <c r="AB277" s="41"/>
      <c r="AC277" s="41"/>
      <c r="AD277" s="41"/>
      <c r="AE277" s="41"/>
      <c r="AF277" s="41"/>
      <c r="AG277" s="41"/>
      <c r="AH277" s="41"/>
      <c r="AI277" s="41"/>
      <c r="AJ277" s="41"/>
      <c r="AK277" s="41"/>
      <c r="AL277" s="41"/>
      <c r="AM277" s="41"/>
      <c r="AN277" s="41"/>
      <c r="AO277" s="41"/>
    </row>
    <row r="278" spans="12:41" s="47" customFormat="1">
      <c r="L278" s="41"/>
      <c r="M278" s="41"/>
      <c r="N278" s="41"/>
      <c r="O278" s="41"/>
      <c r="P278" s="41"/>
      <c r="Q278" s="41"/>
      <c r="R278" s="41"/>
      <c r="S278" s="41"/>
      <c r="T278" s="97"/>
      <c r="U278" s="41"/>
      <c r="V278" s="41"/>
      <c r="W278" s="41"/>
      <c r="X278" s="41"/>
      <c r="Y278" s="41"/>
      <c r="Z278" s="41"/>
      <c r="AA278" s="41"/>
      <c r="AB278" s="41"/>
      <c r="AC278" s="41"/>
      <c r="AD278" s="41"/>
      <c r="AE278" s="41"/>
      <c r="AF278" s="41"/>
      <c r="AG278" s="41"/>
      <c r="AH278" s="41"/>
      <c r="AI278" s="41"/>
      <c r="AJ278" s="41"/>
      <c r="AK278" s="41"/>
      <c r="AL278" s="41"/>
      <c r="AM278" s="41"/>
      <c r="AN278" s="41"/>
      <c r="AO278" s="41"/>
    </row>
    <row r="279" spans="12:41" s="47" customFormat="1">
      <c r="L279" s="41"/>
      <c r="M279" s="41"/>
      <c r="N279" s="41"/>
      <c r="O279" s="41"/>
      <c r="P279" s="41"/>
      <c r="Q279" s="41"/>
      <c r="R279" s="41"/>
      <c r="S279" s="41"/>
      <c r="T279" s="97"/>
      <c r="U279" s="41"/>
      <c r="V279" s="41"/>
      <c r="W279" s="41"/>
      <c r="X279" s="41"/>
      <c r="Y279" s="41"/>
      <c r="Z279" s="41"/>
      <c r="AA279" s="41"/>
      <c r="AB279" s="41"/>
      <c r="AC279" s="41"/>
      <c r="AD279" s="41"/>
      <c r="AE279" s="41"/>
      <c r="AF279" s="41"/>
      <c r="AG279" s="41"/>
      <c r="AH279" s="41"/>
      <c r="AI279" s="41"/>
      <c r="AJ279" s="41"/>
      <c r="AK279" s="41"/>
      <c r="AL279" s="41"/>
      <c r="AM279" s="41"/>
      <c r="AN279" s="41"/>
      <c r="AO279" s="41"/>
    </row>
    <row r="280" spans="12:41" s="47" customFormat="1">
      <c r="L280" s="41"/>
      <c r="M280" s="41"/>
      <c r="N280" s="41"/>
      <c r="O280" s="41"/>
      <c r="P280" s="41"/>
      <c r="Q280" s="41"/>
      <c r="R280" s="41"/>
      <c r="S280" s="41"/>
      <c r="T280" s="97"/>
      <c r="U280" s="41"/>
      <c r="V280" s="41"/>
      <c r="W280" s="41"/>
      <c r="X280" s="41"/>
      <c r="Y280" s="41"/>
      <c r="Z280" s="41"/>
      <c r="AA280" s="41"/>
      <c r="AB280" s="41"/>
      <c r="AC280" s="41"/>
      <c r="AD280" s="41"/>
      <c r="AE280" s="41"/>
      <c r="AF280" s="41"/>
      <c r="AG280" s="41"/>
      <c r="AH280" s="41"/>
      <c r="AI280" s="41"/>
      <c r="AJ280" s="41"/>
      <c r="AK280" s="41"/>
      <c r="AL280" s="41"/>
      <c r="AM280" s="41"/>
      <c r="AN280" s="41"/>
      <c r="AO280" s="41"/>
    </row>
    <row r="281" spans="12:41" s="47" customFormat="1">
      <c r="L281" s="41"/>
      <c r="M281" s="41"/>
      <c r="N281" s="41"/>
      <c r="O281" s="41"/>
      <c r="P281" s="41"/>
      <c r="Q281" s="41"/>
      <c r="R281" s="41"/>
      <c r="S281" s="41"/>
      <c r="T281" s="97"/>
      <c r="U281" s="41"/>
      <c r="V281" s="41"/>
      <c r="W281" s="41"/>
      <c r="X281" s="41"/>
      <c r="Y281" s="41"/>
      <c r="Z281" s="41"/>
      <c r="AA281" s="41"/>
      <c r="AB281" s="41"/>
      <c r="AC281" s="41"/>
      <c r="AD281" s="41"/>
      <c r="AE281" s="41"/>
      <c r="AF281" s="41"/>
      <c r="AG281" s="41"/>
      <c r="AH281" s="41"/>
      <c r="AI281" s="41"/>
      <c r="AJ281" s="41"/>
      <c r="AK281" s="41"/>
      <c r="AL281" s="41"/>
      <c r="AM281" s="41"/>
      <c r="AN281" s="41"/>
      <c r="AO281" s="41"/>
    </row>
    <row r="282" spans="12:41" s="47" customFormat="1">
      <c r="L282" s="41"/>
      <c r="M282" s="41"/>
      <c r="N282" s="41"/>
      <c r="O282" s="41"/>
      <c r="P282" s="41"/>
      <c r="Q282" s="41"/>
      <c r="R282" s="41"/>
      <c r="S282" s="41"/>
      <c r="T282" s="97"/>
      <c r="U282" s="41"/>
      <c r="V282" s="41"/>
      <c r="W282" s="41"/>
      <c r="X282" s="41"/>
      <c r="Y282" s="41"/>
      <c r="Z282" s="41"/>
      <c r="AA282" s="41"/>
      <c r="AB282" s="41"/>
      <c r="AC282" s="41"/>
      <c r="AD282" s="41"/>
      <c r="AE282" s="41"/>
      <c r="AF282" s="41"/>
      <c r="AG282" s="41"/>
      <c r="AH282" s="41"/>
      <c r="AI282" s="41"/>
      <c r="AJ282" s="41"/>
      <c r="AK282" s="41"/>
      <c r="AL282" s="41"/>
      <c r="AM282" s="41"/>
      <c r="AN282" s="41"/>
      <c r="AO282" s="41"/>
    </row>
    <row r="283" spans="12:41" s="47" customFormat="1">
      <c r="L283" s="41"/>
      <c r="M283" s="41"/>
      <c r="N283" s="41"/>
      <c r="O283" s="41"/>
      <c r="P283" s="41"/>
      <c r="Q283" s="41"/>
      <c r="R283" s="41"/>
      <c r="S283" s="41"/>
      <c r="T283" s="97"/>
      <c r="U283" s="41"/>
      <c r="V283" s="41"/>
      <c r="W283" s="41"/>
      <c r="X283" s="41"/>
      <c r="Y283" s="41"/>
      <c r="Z283" s="41"/>
      <c r="AA283" s="41"/>
      <c r="AB283" s="41"/>
      <c r="AC283" s="41"/>
      <c r="AD283" s="41"/>
      <c r="AE283" s="41"/>
      <c r="AF283" s="41"/>
      <c r="AG283" s="41"/>
      <c r="AH283" s="41"/>
      <c r="AI283" s="41"/>
      <c r="AJ283" s="41"/>
      <c r="AK283" s="41"/>
      <c r="AL283" s="41"/>
      <c r="AM283" s="41"/>
      <c r="AN283" s="41"/>
      <c r="AO283" s="41"/>
    </row>
    <row r="284" spans="12:41" s="47" customFormat="1">
      <c r="L284" s="41"/>
      <c r="M284" s="41"/>
      <c r="N284" s="41"/>
      <c r="O284" s="41"/>
      <c r="P284" s="41"/>
      <c r="Q284" s="41"/>
      <c r="R284" s="41"/>
      <c r="S284" s="41"/>
      <c r="T284" s="97"/>
      <c r="U284" s="41"/>
      <c r="V284" s="41"/>
      <c r="W284" s="41"/>
      <c r="X284" s="41"/>
      <c r="Y284" s="41"/>
      <c r="Z284" s="41"/>
      <c r="AA284" s="41"/>
      <c r="AB284" s="41"/>
      <c r="AC284" s="41"/>
      <c r="AD284" s="41"/>
      <c r="AE284" s="41"/>
      <c r="AF284" s="41"/>
      <c r="AG284" s="41"/>
      <c r="AH284" s="41"/>
      <c r="AI284" s="41"/>
      <c r="AJ284" s="41"/>
      <c r="AK284" s="41"/>
      <c r="AL284" s="41"/>
      <c r="AM284" s="41"/>
      <c r="AN284" s="41"/>
      <c r="AO284" s="41"/>
    </row>
    <row r="285" spans="12:41" s="47" customFormat="1">
      <c r="L285" s="41"/>
      <c r="M285" s="41"/>
      <c r="N285" s="41"/>
      <c r="O285" s="41"/>
      <c r="P285" s="41"/>
      <c r="Q285" s="41"/>
      <c r="R285" s="41"/>
      <c r="S285" s="41"/>
      <c r="T285" s="97"/>
      <c r="U285" s="41"/>
      <c r="V285" s="41"/>
      <c r="W285" s="41"/>
      <c r="X285" s="41"/>
      <c r="Y285" s="41"/>
      <c r="Z285" s="41"/>
      <c r="AA285" s="41"/>
      <c r="AB285" s="41"/>
      <c r="AC285" s="41"/>
      <c r="AD285" s="41"/>
      <c r="AE285" s="41"/>
      <c r="AF285" s="41"/>
      <c r="AG285" s="41"/>
      <c r="AH285" s="41"/>
      <c r="AI285" s="41"/>
      <c r="AJ285" s="41"/>
      <c r="AK285" s="41"/>
      <c r="AL285" s="41"/>
      <c r="AM285" s="41"/>
      <c r="AN285" s="41"/>
      <c r="AO285" s="41"/>
    </row>
    <row r="286" spans="12:41" s="47" customFormat="1">
      <c r="L286" s="41"/>
      <c r="M286" s="41"/>
      <c r="N286" s="41"/>
      <c r="O286" s="41"/>
      <c r="P286" s="41"/>
      <c r="Q286" s="41"/>
      <c r="R286" s="41"/>
      <c r="S286" s="41"/>
      <c r="T286" s="97"/>
      <c r="U286" s="41"/>
      <c r="V286" s="41"/>
      <c r="W286" s="41"/>
      <c r="X286" s="41"/>
      <c r="Y286" s="41"/>
      <c r="Z286" s="41"/>
      <c r="AA286" s="41"/>
      <c r="AB286" s="41"/>
      <c r="AC286" s="41"/>
      <c r="AD286" s="41"/>
      <c r="AE286" s="41"/>
      <c r="AF286" s="41"/>
      <c r="AG286" s="41"/>
      <c r="AH286" s="41"/>
      <c r="AI286" s="41"/>
      <c r="AJ286" s="41"/>
      <c r="AK286" s="41"/>
      <c r="AL286" s="41"/>
      <c r="AM286" s="41"/>
      <c r="AN286" s="41"/>
      <c r="AO286" s="41"/>
    </row>
    <row r="287" spans="12:41" s="47" customFormat="1">
      <c r="L287" s="41"/>
      <c r="M287" s="41"/>
      <c r="N287" s="41"/>
      <c r="O287" s="41"/>
      <c r="P287" s="41"/>
      <c r="Q287" s="41"/>
      <c r="R287" s="41"/>
      <c r="S287" s="41"/>
      <c r="T287" s="97"/>
      <c r="U287" s="41"/>
      <c r="V287" s="41"/>
      <c r="W287" s="41"/>
      <c r="X287" s="41"/>
      <c r="Y287" s="41"/>
      <c r="Z287" s="41"/>
      <c r="AA287" s="41"/>
      <c r="AB287" s="41"/>
      <c r="AC287" s="41"/>
      <c r="AD287" s="41"/>
      <c r="AE287" s="41"/>
      <c r="AF287" s="41"/>
      <c r="AG287" s="41"/>
      <c r="AH287" s="41"/>
      <c r="AI287" s="41"/>
      <c r="AJ287" s="41"/>
      <c r="AK287" s="41"/>
      <c r="AL287" s="41"/>
      <c r="AM287" s="41"/>
      <c r="AN287" s="41"/>
      <c r="AO287" s="41"/>
    </row>
    <row r="288" spans="12:41" s="47" customFormat="1">
      <c r="L288" s="41"/>
      <c r="M288" s="41"/>
      <c r="N288" s="41"/>
      <c r="O288" s="41"/>
      <c r="P288" s="41"/>
      <c r="Q288" s="41"/>
      <c r="R288" s="41"/>
      <c r="S288" s="41"/>
      <c r="T288" s="97"/>
      <c r="U288" s="41"/>
      <c r="V288" s="41"/>
      <c r="W288" s="41"/>
      <c r="X288" s="41"/>
      <c r="Y288" s="41"/>
      <c r="Z288" s="41"/>
      <c r="AA288" s="41"/>
      <c r="AB288" s="41"/>
      <c r="AC288" s="41"/>
      <c r="AD288" s="41"/>
      <c r="AE288" s="41"/>
      <c r="AF288" s="41"/>
      <c r="AG288" s="41"/>
      <c r="AH288" s="41"/>
      <c r="AI288" s="41"/>
      <c r="AJ288" s="41"/>
      <c r="AK288" s="41"/>
      <c r="AL288" s="41"/>
      <c r="AM288" s="41"/>
      <c r="AN288" s="41"/>
      <c r="AO288" s="41"/>
    </row>
    <row r="289" spans="12:41" s="47" customFormat="1">
      <c r="L289" s="41"/>
      <c r="M289" s="41"/>
      <c r="N289" s="41"/>
      <c r="O289" s="41"/>
      <c r="P289" s="41"/>
      <c r="Q289" s="41"/>
      <c r="R289" s="41"/>
      <c r="S289" s="41"/>
      <c r="T289" s="97"/>
      <c r="U289" s="41"/>
      <c r="V289" s="41"/>
      <c r="W289" s="41"/>
      <c r="X289" s="41"/>
      <c r="Y289" s="41"/>
      <c r="Z289" s="41"/>
      <c r="AA289" s="41"/>
      <c r="AB289" s="41"/>
      <c r="AC289" s="41"/>
      <c r="AD289" s="41"/>
      <c r="AE289" s="41"/>
      <c r="AF289" s="41"/>
      <c r="AG289" s="41"/>
      <c r="AH289" s="41"/>
      <c r="AI289" s="41"/>
      <c r="AJ289" s="41"/>
      <c r="AK289" s="41"/>
      <c r="AL289" s="41"/>
      <c r="AM289" s="41"/>
      <c r="AN289" s="41"/>
      <c r="AO289" s="41"/>
    </row>
    <row r="290" spans="12:41" s="47" customFormat="1">
      <c r="L290" s="41"/>
      <c r="M290" s="41"/>
      <c r="N290" s="41"/>
      <c r="O290" s="41"/>
      <c r="P290" s="41"/>
      <c r="Q290" s="41"/>
      <c r="R290" s="41"/>
      <c r="S290" s="41"/>
      <c r="T290" s="97"/>
      <c r="U290" s="41"/>
      <c r="V290" s="41"/>
      <c r="W290" s="41"/>
      <c r="X290" s="41"/>
      <c r="Y290" s="41"/>
      <c r="Z290" s="41"/>
      <c r="AA290" s="41"/>
      <c r="AB290" s="41"/>
      <c r="AC290" s="41"/>
      <c r="AD290" s="41"/>
      <c r="AE290" s="41"/>
      <c r="AF290" s="41"/>
      <c r="AG290" s="41"/>
      <c r="AH290" s="41"/>
      <c r="AI290" s="41"/>
      <c r="AJ290" s="41"/>
      <c r="AK290" s="41"/>
      <c r="AL290" s="41"/>
      <c r="AM290" s="41"/>
      <c r="AN290" s="41"/>
      <c r="AO290" s="41"/>
    </row>
    <row r="291" spans="12:41" s="47" customFormat="1">
      <c r="L291" s="41"/>
      <c r="M291" s="41"/>
      <c r="N291" s="41"/>
      <c r="O291" s="41"/>
      <c r="P291" s="41"/>
      <c r="Q291" s="41"/>
      <c r="R291" s="41"/>
      <c r="S291" s="41"/>
      <c r="T291" s="97"/>
      <c r="U291" s="41"/>
      <c r="V291" s="41"/>
      <c r="W291" s="41"/>
      <c r="X291" s="41"/>
      <c r="Y291" s="41"/>
      <c r="Z291" s="41"/>
      <c r="AA291" s="41"/>
      <c r="AB291" s="41"/>
      <c r="AC291" s="41"/>
      <c r="AD291" s="41"/>
      <c r="AE291" s="41"/>
      <c r="AF291" s="41"/>
      <c r="AG291" s="41"/>
      <c r="AH291" s="41"/>
      <c r="AI291" s="41"/>
      <c r="AJ291" s="41"/>
      <c r="AK291" s="41"/>
      <c r="AL291" s="41"/>
      <c r="AM291" s="41"/>
      <c r="AN291" s="41"/>
      <c r="AO291" s="41"/>
    </row>
    <row r="292" spans="12:41" s="47" customFormat="1">
      <c r="L292" s="41"/>
      <c r="M292" s="41"/>
      <c r="N292" s="41"/>
      <c r="O292" s="41"/>
      <c r="P292" s="41"/>
      <c r="Q292" s="41"/>
      <c r="R292" s="41"/>
      <c r="S292" s="41"/>
      <c r="T292" s="97"/>
      <c r="U292" s="41"/>
      <c r="V292" s="41"/>
      <c r="W292" s="41"/>
      <c r="X292" s="41"/>
      <c r="Y292" s="41"/>
      <c r="Z292" s="41"/>
      <c r="AA292" s="41"/>
      <c r="AB292" s="41"/>
      <c r="AC292" s="41"/>
      <c r="AD292" s="41"/>
      <c r="AE292" s="41"/>
      <c r="AF292" s="41"/>
      <c r="AG292" s="41"/>
      <c r="AH292" s="41"/>
      <c r="AI292" s="41"/>
      <c r="AJ292" s="41"/>
      <c r="AK292" s="41"/>
      <c r="AL292" s="41"/>
      <c r="AM292" s="41"/>
      <c r="AN292" s="41"/>
      <c r="AO292" s="41"/>
    </row>
    <row r="293" spans="12:41" s="47" customFormat="1">
      <c r="L293" s="41"/>
      <c r="M293" s="41"/>
      <c r="N293" s="41"/>
      <c r="O293" s="41"/>
      <c r="P293" s="41"/>
      <c r="Q293" s="41"/>
      <c r="R293" s="41"/>
      <c r="S293" s="41"/>
      <c r="T293" s="97"/>
      <c r="U293" s="41"/>
      <c r="V293" s="41"/>
      <c r="W293" s="41"/>
      <c r="X293" s="41"/>
      <c r="Y293" s="41"/>
      <c r="Z293" s="41"/>
      <c r="AA293" s="41"/>
      <c r="AB293" s="41"/>
      <c r="AC293" s="41"/>
      <c r="AD293" s="41"/>
      <c r="AE293" s="41"/>
      <c r="AF293" s="41"/>
      <c r="AG293" s="41"/>
      <c r="AH293" s="41"/>
      <c r="AI293" s="41"/>
      <c r="AJ293" s="41"/>
      <c r="AK293" s="41"/>
      <c r="AL293" s="41"/>
      <c r="AM293" s="41"/>
      <c r="AN293" s="41"/>
      <c r="AO293" s="41"/>
    </row>
    <row r="294" spans="12:41" s="47" customFormat="1">
      <c r="L294" s="41"/>
      <c r="M294" s="41"/>
      <c r="N294" s="41"/>
      <c r="O294" s="41"/>
      <c r="P294" s="41"/>
      <c r="Q294" s="41"/>
      <c r="R294" s="41"/>
      <c r="S294" s="41"/>
      <c r="T294" s="97"/>
      <c r="U294" s="41"/>
      <c r="V294" s="41"/>
      <c r="W294" s="41"/>
      <c r="X294" s="41"/>
      <c r="Y294" s="41"/>
      <c r="Z294" s="41"/>
      <c r="AA294" s="41"/>
      <c r="AB294" s="41"/>
      <c r="AC294" s="41"/>
      <c r="AD294" s="41"/>
      <c r="AE294" s="41"/>
      <c r="AF294" s="41"/>
      <c r="AG294" s="41"/>
      <c r="AH294" s="41"/>
      <c r="AI294" s="41"/>
      <c r="AJ294" s="41"/>
      <c r="AK294" s="41"/>
      <c r="AL294" s="41"/>
      <c r="AM294" s="41"/>
      <c r="AN294" s="41"/>
      <c r="AO294" s="41"/>
    </row>
    <row r="295" spans="12:41" s="47" customFormat="1">
      <c r="L295" s="41"/>
      <c r="M295" s="41"/>
      <c r="N295" s="41"/>
      <c r="O295" s="41"/>
      <c r="P295" s="41"/>
      <c r="Q295" s="41"/>
      <c r="R295" s="41"/>
      <c r="S295" s="41"/>
      <c r="T295" s="97"/>
      <c r="U295" s="41"/>
      <c r="V295" s="41"/>
      <c r="W295" s="41"/>
      <c r="X295" s="41"/>
      <c r="Y295" s="41"/>
      <c r="Z295" s="41"/>
      <c r="AA295" s="41"/>
      <c r="AB295" s="41"/>
      <c r="AC295" s="41"/>
      <c r="AD295" s="41"/>
      <c r="AE295" s="41"/>
      <c r="AF295" s="41"/>
      <c r="AG295" s="41"/>
      <c r="AH295" s="41"/>
      <c r="AI295" s="41"/>
      <c r="AJ295" s="41"/>
      <c r="AK295" s="41"/>
      <c r="AL295" s="41"/>
      <c r="AM295" s="41"/>
      <c r="AN295" s="41"/>
      <c r="AO295" s="41"/>
    </row>
    <row r="296" spans="12:41" s="47" customFormat="1">
      <c r="L296" s="41"/>
      <c r="M296" s="41"/>
      <c r="N296" s="41"/>
      <c r="O296" s="41"/>
      <c r="P296" s="41"/>
      <c r="Q296" s="41"/>
      <c r="R296" s="41"/>
      <c r="S296" s="41"/>
      <c r="T296" s="97"/>
      <c r="U296" s="41"/>
      <c r="V296" s="41"/>
      <c r="W296" s="41"/>
      <c r="X296" s="41"/>
      <c r="Y296" s="41"/>
      <c r="Z296" s="41"/>
      <c r="AA296" s="41"/>
      <c r="AB296" s="41"/>
      <c r="AC296" s="41"/>
      <c r="AD296" s="41"/>
      <c r="AE296" s="41"/>
      <c r="AF296" s="41"/>
      <c r="AG296" s="41"/>
      <c r="AH296" s="41"/>
      <c r="AI296" s="41"/>
      <c r="AJ296" s="41"/>
      <c r="AK296" s="41"/>
      <c r="AL296" s="41"/>
      <c r="AM296" s="41"/>
      <c r="AN296" s="41"/>
      <c r="AO296" s="41"/>
    </row>
    <row r="297" spans="12:41" s="47" customFormat="1">
      <c r="L297" s="41"/>
      <c r="M297" s="41"/>
      <c r="N297" s="41"/>
      <c r="O297" s="41"/>
      <c r="P297" s="41"/>
      <c r="Q297" s="41"/>
      <c r="R297" s="41"/>
      <c r="S297" s="41"/>
      <c r="T297" s="97"/>
      <c r="U297" s="41"/>
      <c r="V297" s="41"/>
      <c r="W297" s="41"/>
      <c r="X297" s="41"/>
      <c r="Y297" s="41"/>
      <c r="Z297" s="41"/>
      <c r="AA297" s="41"/>
      <c r="AB297" s="41"/>
      <c r="AC297" s="41"/>
      <c r="AD297" s="41"/>
      <c r="AE297" s="41"/>
      <c r="AF297" s="41"/>
      <c r="AG297" s="41"/>
      <c r="AH297" s="41"/>
      <c r="AI297" s="41"/>
      <c r="AJ297" s="41"/>
      <c r="AK297" s="41"/>
      <c r="AL297" s="41"/>
      <c r="AM297" s="41"/>
      <c r="AN297" s="41"/>
      <c r="AO297" s="41"/>
    </row>
    <row r="298" spans="12:41" s="47" customFormat="1">
      <c r="L298" s="41"/>
      <c r="M298" s="41"/>
      <c r="N298" s="41"/>
      <c r="O298" s="41"/>
      <c r="P298" s="41"/>
      <c r="Q298" s="41"/>
      <c r="R298" s="41"/>
      <c r="S298" s="41"/>
      <c r="T298" s="97"/>
      <c r="U298" s="41"/>
      <c r="V298" s="41"/>
      <c r="W298" s="41"/>
      <c r="X298" s="41"/>
      <c r="Y298" s="41"/>
      <c r="Z298" s="41"/>
      <c r="AA298" s="41"/>
      <c r="AB298" s="41"/>
      <c r="AC298" s="41"/>
      <c r="AD298" s="41"/>
      <c r="AE298" s="41"/>
      <c r="AF298" s="41"/>
      <c r="AG298" s="41"/>
      <c r="AH298" s="41"/>
      <c r="AI298" s="41"/>
      <c r="AJ298" s="41"/>
      <c r="AK298" s="41"/>
      <c r="AL298" s="41"/>
      <c r="AM298" s="41"/>
      <c r="AN298" s="41"/>
      <c r="AO298" s="41"/>
    </row>
    <row r="299" spans="12:41" s="47" customFormat="1">
      <c r="L299" s="41"/>
      <c r="M299" s="41"/>
      <c r="N299" s="41"/>
      <c r="O299" s="41"/>
      <c r="P299" s="41"/>
      <c r="Q299" s="41"/>
      <c r="R299" s="41"/>
      <c r="S299" s="41"/>
      <c r="T299" s="97"/>
      <c r="U299" s="41"/>
      <c r="V299" s="41"/>
      <c r="W299" s="41"/>
      <c r="X299" s="41"/>
      <c r="Y299" s="41"/>
      <c r="Z299" s="41"/>
      <c r="AA299" s="41"/>
      <c r="AB299" s="41"/>
      <c r="AC299" s="41"/>
      <c r="AD299" s="41"/>
      <c r="AE299" s="41"/>
      <c r="AF299" s="41"/>
      <c r="AG299" s="41"/>
      <c r="AH299" s="41"/>
      <c r="AI299" s="41"/>
      <c r="AJ299" s="41"/>
      <c r="AK299" s="41"/>
      <c r="AL299" s="41"/>
      <c r="AM299" s="41"/>
      <c r="AN299" s="41"/>
      <c r="AO299" s="41"/>
    </row>
    <row r="300" spans="12:41" s="47" customFormat="1">
      <c r="L300" s="41"/>
      <c r="M300" s="41"/>
      <c r="N300" s="41"/>
      <c r="O300" s="41"/>
      <c r="P300" s="41"/>
      <c r="Q300" s="41"/>
      <c r="R300" s="41"/>
      <c r="S300" s="41"/>
      <c r="T300" s="97"/>
      <c r="U300" s="41"/>
      <c r="V300" s="41"/>
      <c r="W300" s="41"/>
      <c r="X300" s="41"/>
      <c r="Y300" s="41"/>
      <c r="Z300" s="41"/>
      <c r="AA300" s="41"/>
      <c r="AB300" s="41"/>
      <c r="AC300" s="41"/>
      <c r="AD300" s="41"/>
      <c r="AE300" s="41"/>
      <c r="AF300" s="41"/>
      <c r="AG300" s="41"/>
      <c r="AH300" s="41"/>
      <c r="AI300" s="41"/>
      <c r="AJ300" s="41"/>
      <c r="AK300" s="41"/>
      <c r="AL300" s="41"/>
      <c r="AM300" s="41"/>
      <c r="AN300" s="41"/>
      <c r="AO300" s="41"/>
    </row>
    <row r="301" spans="12:41" s="47" customFormat="1">
      <c r="L301" s="41"/>
      <c r="M301" s="41"/>
      <c r="N301" s="41"/>
      <c r="O301" s="41"/>
      <c r="P301" s="41"/>
      <c r="Q301" s="41"/>
      <c r="R301" s="41"/>
      <c r="S301" s="41"/>
      <c r="T301" s="97"/>
      <c r="U301" s="41"/>
      <c r="V301" s="41"/>
      <c r="W301" s="41"/>
      <c r="X301" s="41"/>
      <c r="Y301" s="41"/>
      <c r="Z301" s="41"/>
      <c r="AA301" s="41"/>
      <c r="AB301" s="41"/>
      <c r="AC301" s="41"/>
      <c r="AD301" s="41"/>
      <c r="AE301" s="41"/>
      <c r="AF301" s="41"/>
      <c r="AG301" s="41"/>
      <c r="AH301" s="41"/>
      <c r="AI301" s="41"/>
      <c r="AJ301" s="41"/>
      <c r="AK301" s="41"/>
      <c r="AL301" s="41"/>
      <c r="AM301" s="41"/>
      <c r="AN301" s="41"/>
      <c r="AO301" s="41"/>
    </row>
    <row r="302" spans="12:41" s="47" customFormat="1">
      <c r="L302" s="41"/>
      <c r="M302" s="41"/>
      <c r="N302" s="41"/>
      <c r="O302" s="41"/>
      <c r="P302" s="41"/>
      <c r="Q302" s="41"/>
      <c r="R302" s="41"/>
      <c r="S302" s="41"/>
      <c r="T302" s="97"/>
      <c r="U302" s="41"/>
      <c r="V302" s="41"/>
      <c r="W302" s="41"/>
      <c r="X302" s="41"/>
      <c r="Y302" s="41"/>
      <c r="Z302" s="41"/>
      <c r="AA302" s="41"/>
      <c r="AB302" s="41"/>
      <c r="AC302" s="41"/>
      <c r="AD302" s="41"/>
      <c r="AE302" s="41"/>
      <c r="AF302" s="41"/>
      <c r="AG302" s="41"/>
      <c r="AH302" s="41"/>
      <c r="AI302" s="41"/>
      <c r="AJ302" s="41"/>
      <c r="AK302" s="41"/>
      <c r="AL302" s="41"/>
      <c r="AM302" s="41"/>
      <c r="AN302" s="41"/>
      <c r="AO302" s="41"/>
    </row>
    <row r="303" spans="12:41" s="47" customFormat="1">
      <c r="L303" s="41"/>
      <c r="M303" s="41"/>
      <c r="N303" s="41"/>
      <c r="O303" s="41"/>
      <c r="P303" s="41"/>
      <c r="Q303" s="41"/>
      <c r="R303" s="41"/>
      <c r="S303" s="41"/>
      <c r="T303" s="97"/>
      <c r="U303" s="41"/>
      <c r="V303" s="41"/>
      <c r="W303" s="41"/>
      <c r="X303" s="41"/>
      <c r="Y303" s="41"/>
      <c r="Z303" s="41"/>
      <c r="AA303" s="41"/>
      <c r="AB303" s="41"/>
      <c r="AC303" s="41"/>
      <c r="AD303" s="41"/>
      <c r="AE303" s="41"/>
      <c r="AF303" s="41"/>
      <c r="AG303" s="41"/>
      <c r="AH303" s="41"/>
      <c r="AI303" s="41"/>
      <c r="AJ303" s="41"/>
      <c r="AK303" s="41"/>
      <c r="AL303" s="41"/>
      <c r="AM303" s="41"/>
      <c r="AN303" s="41"/>
      <c r="AO303" s="41"/>
    </row>
    <row r="304" spans="12:41" s="47" customFormat="1">
      <c r="L304" s="41"/>
      <c r="M304" s="41"/>
      <c r="N304" s="41"/>
      <c r="O304" s="41"/>
      <c r="P304" s="41"/>
      <c r="Q304" s="41"/>
      <c r="R304" s="41"/>
      <c r="S304" s="41"/>
      <c r="T304" s="97"/>
      <c r="U304" s="41"/>
      <c r="V304" s="41"/>
      <c r="W304" s="41"/>
      <c r="X304" s="41"/>
      <c r="Y304" s="41"/>
      <c r="Z304" s="41"/>
      <c r="AA304" s="41"/>
      <c r="AB304" s="41"/>
      <c r="AC304" s="41"/>
      <c r="AD304" s="41"/>
      <c r="AE304" s="41"/>
      <c r="AF304" s="41"/>
      <c r="AG304" s="41"/>
      <c r="AH304" s="41"/>
      <c r="AI304" s="41"/>
      <c r="AJ304" s="41"/>
      <c r="AK304" s="41"/>
      <c r="AL304" s="41"/>
      <c r="AM304" s="41"/>
      <c r="AN304" s="41"/>
      <c r="AO304" s="41"/>
    </row>
    <row r="305" spans="12:41" s="47" customFormat="1">
      <c r="L305" s="41"/>
      <c r="M305" s="41"/>
      <c r="N305" s="41"/>
      <c r="O305" s="41"/>
      <c r="P305" s="41"/>
      <c r="Q305" s="41"/>
      <c r="R305" s="41"/>
      <c r="S305" s="41"/>
      <c r="T305" s="97"/>
      <c r="U305" s="41"/>
      <c r="V305" s="41"/>
      <c r="W305" s="41"/>
      <c r="X305" s="41"/>
      <c r="Y305" s="41"/>
      <c r="Z305" s="41"/>
      <c r="AA305" s="41"/>
      <c r="AB305" s="41"/>
      <c r="AC305" s="41"/>
      <c r="AD305" s="41"/>
      <c r="AE305" s="41"/>
      <c r="AF305" s="41"/>
      <c r="AG305" s="41"/>
      <c r="AH305" s="41"/>
      <c r="AI305" s="41"/>
      <c r="AJ305" s="41"/>
      <c r="AK305" s="41"/>
      <c r="AL305" s="41"/>
      <c r="AM305" s="41"/>
      <c r="AN305" s="41"/>
      <c r="AO305" s="41"/>
    </row>
    <row r="306" spans="12:41" s="47" customFormat="1">
      <c r="L306" s="41"/>
      <c r="M306" s="41"/>
      <c r="N306" s="41"/>
      <c r="O306" s="41"/>
      <c r="P306" s="41"/>
      <c r="Q306" s="41"/>
      <c r="R306" s="41"/>
      <c r="S306" s="41"/>
      <c r="T306" s="97"/>
      <c r="U306" s="41"/>
      <c r="V306" s="41"/>
      <c r="W306" s="41"/>
      <c r="X306" s="41"/>
      <c r="Y306" s="41"/>
      <c r="Z306" s="41"/>
      <c r="AA306" s="41"/>
      <c r="AB306" s="41"/>
      <c r="AC306" s="41"/>
      <c r="AD306" s="41"/>
      <c r="AE306" s="41"/>
      <c r="AF306" s="41"/>
      <c r="AG306" s="41"/>
      <c r="AH306" s="41"/>
      <c r="AI306" s="41"/>
      <c r="AJ306" s="41"/>
      <c r="AK306" s="41"/>
      <c r="AL306" s="41"/>
      <c r="AM306" s="41"/>
      <c r="AN306" s="41"/>
      <c r="AO306" s="41"/>
    </row>
    <row r="307" spans="12:41" s="47" customFormat="1">
      <c r="L307" s="41"/>
      <c r="M307" s="41"/>
      <c r="N307" s="41"/>
      <c r="O307" s="41"/>
      <c r="P307" s="41"/>
      <c r="Q307" s="41"/>
      <c r="R307" s="41"/>
      <c r="S307" s="41"/>
      <c r="T307" s="97"/>
      <c r="U307" s="41"/>
      <c r="V307" s="41"/>
      <c r="W307" s="41"/>
      <c r="X307" s="41"/>
      <c r="Y307" s="41"/>
      <c r="Z307" s="41"/>
      <c r="AA307" s="41"/>
      <c r="AB307" s="41"/>
      <c r="AC307" s="41"/>
      <c r="AD307" s="41"/>
      <c r="AE307" s="41"/>
      <c r="AF307" s="41"/>
      <c r="AG307" s="41"/>
      <c r="AH307" s="41"/>
      <c r="AI307" s="41"/>
      <c r="AJ307" s="41"/>
      <c r="AK307" s="41"/>
      <c r="AL307" s="41"/>
      <c r="AM307" s="41"/>
      <c r="AN307" s="41"/>
      <c r="AO307" s="41"/>
    </row>
    <row r="308" spans="12:41" s="47" customFormat="1">
      <c r="L308" s="41"/>
      <c r="M308" s="41"/>
      <c r="N308" s="41"/>
      <c r="O308" s="41"/>
      <c r="P308" s="41"/>
      <c r="Q308" s="41"/>
      <c r="R308" s="41"/>
      <c r="S308" s="41"/>
      <c r="T308" s="97"/>
      <c r="U308" s="41"/>
      <c r="V308" s="41"/>
      <c r="W308" s="41"/>
      <c r="X308" s="41"/>
      <c r="Y308" s="41"/>
      <c r="Z308" s="41"/>
      <c r="AA308" s="41"/>
      <c r="AB308" s="41"/>
      <c r="AC308" s="41"/>
      <c r="AD308" s="41"/>
      <c r="AE308" s="41"/>
      <c r="AF308" s="41"/>
      <c r="AG308" s="41"/>
      <c r="AH308" s="41"/>
      <c r="AI308" s="41"/>
      <c r="AJ308" s="41"/>
      <c r="AK308" s="41"/>
      <c r="AL308" s="41"/>
      <c r="AM308" s="41"/>
      <c r="AN308" s="41"/>
      <c r="AO308" s="41"/>
    </row>
    <row r="309" spans="12:41" s="47" customFormat="1">
      <c r="L309" s="41"/>
      <c r="M309" s="41"/>
      <c r="N309" s="41"/>
      <c r="O309" s="41"/>
      <c r="P309" s="41"/>
      <c r="Q309" s="41"/>
      <c r="R309" s="41"/>
      <c r="S309" s="41"/>
      <c r="T309" s="97"/>
      <c r="U309" s="41"/>
      <c r="V309" s="41"/>
      <c r="W309" s="41"/>
      <c r="X309" s="41"/>
      <c r="Y309" s="41"/>
      <c r="Z309" s="41"/>
      <c r="AA309" s="41"/>
      <c r="AB309" s="41"/>
      <c r="AC309" s="41"/>
      <c r="AD309" s="41"/>
      <c r="AE309" s="41"/>
      <c r="AF309" s="41"/>
      <c r="AG309" s="41"/>
      <c r="AH309" s="41"/>
      <c r="AI309" s="41"/>
      <c r="AJ309" s="41"/>
      <c r="AK309" s="41"/>
      <c r="AL309" s="41"/>
      <c r="AM309" s="41"/>
      <c r="AN309" s="41"/>
      <c r="AO309" s="41"/>
    </row>
    <row r="310" spans="12:41" s="47" customFormat="1">
      <c r="L310" s="41"/>
      <c r="M310" s="41"/>
      <c r="N310" s="41"/>
      <c r="O310" s="41"/>
      <c r="P310" s="41"/>
      <c r="Q310" s="41"/>
      <c r="R310" s="41"/>
      <c r="S310" s="41"/>
      <c r="T310" s="97"/>
      <c r="U310" s="41"/>
      <c r="V310" s="41"/>
      <c r="W310" s="41"/>
      <c r="X310" s="41"/>
      <c r="Y310" s="41"/>
      <c r="Z310" s="41"/>
      <c r="AA310" s="41"/>
      <c r="AB310" s="41"/>
      <c r="AC310" s="41"/>
      <c r="AD310" s="41"/>
      <c r="AE310" s="41"/>
      <c r="AF310" s="41"/>
      <c r="AG310" s="41"/>
      <c r="AH310" s="41"/>
      <c r="AI310" s="41"/>
      <c r="AJ310" s="41"/>
      <c r="AK310" s="41"/>
      <c r="AL310" s="41"/>
      <c r="AM310" s="41"/>
      <c r="AN310" s="41"/>
      <c r="AO310" s="41"/>
    </row>
    <row r="311" spans="12:41" s="47" customFormat="1">
      <c r="L311" s="41"/>
      <c r="M311" s="41"/>
      <c r="N311" s="41"/>
      <c r="O311" s="41"/>
      <c r="P311" s="41"/>
      <c r="Q311" s="41"/>
      <c r="R311" s="41"/>
      <c r="S311" s="41"/>
      <c r="T311" s="97"/>
      <c r="U311" s="41"/>
      <c r="V311" s="41"/>
      <c r="W311" s="41"/>
      <c r="X311" s="41"/>
      <c r="Y311" s="41"/>
      <c r="Z311" s="41"/>
      <c r="AA311" s="41"/>
      <c r="AB311" s="41"/>
      <c r="AC311" s="41"/>
      <c r="AD311" s="41"/>
      <c r="AE311" s="41"/>
      <c r="AF311" s="41"/>
      <c r="AG311" s="41"/>
      <c r="AH311" s="41"/>
      <c r="AI311" s="41"/>
      <c r="AJ311" s="41"/>
      <c r="AK311" s="41"/>
      <c r="AL311" s="41"/>
      <c r="AM311" s="41"/>
      <c r="AN311" s="41"/>
      <c r="AO311" s="41"/>
    </row>
    <row r="312" spans="12:41" s="47" customFormat="1">
      <c r="L312" s="41"/>
      <c r="M312" s="41"/>
      <c r="N312" s="41"/>
      <c r="O312" s="41"/>
      <c r="P312" s="41"/>
      <c r="Q312" s="41"/>
      <c r="R312" s="41"/>
      <c r="S312" s="41"/>
      <c r="T312" s="97"/>
      <c r="U312" s="41"/>
      <c r="V312" s="41"/>
      <c r="W312" s="41"/>
      <c r="X312" s="41"/>
      <c r="Y312" s="41"/>
      <c r="Z312" s="41"/>
      <c r="AA312" s="41"/>
      <c r="AB312" s="41"/>
      <c r="AC312" s="41"/>
      <c r="AD312" s="41"/>
      <c r="AE312" s="41"/>
      <c r="AF312" s="41"/>
      <c r="AG312" s="41"/>
      <c r="AH312" s="41"/>
      <c r="AI312" s="41"/>
      <c r="AJ312" s="41"/>
      <c r="AK312" s="41"/>
      <c r="AL312" s="41"/>
      <c r="AM312" s="41"/>
      <c r="AN312" s="41"/>
      <c r="AO312" s="41"/>
    </row>
    <row r="313" spans="12:41" s="47" customFormat="1">
      <c r="L313" s="41"/>
      <c r="M313" s="41"/>
      <c r="N313" s="41"/>
      <c r="O313" s="41"/>
      <c r="P313" s="41"/>
      <c r="Q313" s="41"/>
      <c r="R313" s="41"/>
      <c r="S313" s="41"/>
      <c r="T313" s="97"/>
      <c r="U313" s="41"/>
      <c r="V313" s="41"/>
      <c r="W313" s="41"/>
      <c r="X313" s="41"/>
      <c r="Y313" s="41"/>
      <c r="Z313" s="41"/>
      <c r="AA313" s="41"/>
      <c r="AB313" s="41"/>
      <c r="AC313" s="41"/>
      <c r="AD313" s="41"/>
      <c r="AE313" s="41"/>
      <c r="AF313" s="41"/>
      <c r="AG313" s="41"/>
      <c r="AH313" s="41"/>
      <c r="AI313" s="41"/>
      <c r="AJ313" s="41"/>
      <c r="AK313" s="41"/>
      <c r="AL313" s="41"/>
      <c r="AM313" s="41"/>
      <c r="AN313" s="41"/>
      <c r="AO313" s="41"/>
    </row>
    <row r="314" spans="12:41" s="47" customFormat="1">
      <c r="L314" s="41"/>
      <c r="M314" s="41"/>
      <c r="N314" s="41"/>
      <c r="O314" s="41"/>
      <c r="P314" s="41"/>
      <c r="Q314" s="41"/>
      <c r="R314" s="41"/>
      <c r="S314" s="41"/>
      <c r="T314" s="97"/>
      <c r="U314" s="41"/>
      <c r="V314" s="41"/>
      <c r="W314" s="41"/>
      <c r="X314" s="41"/>
      <c r="Y314" s="41"/>
      <c r="Z314" s="41"/>
      <c r="AA314" s="41"/>
      <c r="AB314" s="41"/>
      <c r="AC314" s="41"/>
      <c r="AD314" s="41"/>
      <c r="AE314" s="41"/>
      <c r="AF314" s="41"/>
      <c r="AG314" s="41"/>
      <c r="AH314" s="41"/>
      <c r="AI314" s="41"/>
      <c r="AJ314" s="41"/>
      <c r="AK314" s="41"/>
      <c r="AL314" s="41"/>
      <c r="AM314" s="41"/>
      <c r="AN314" s="41"/>
      <c r="AO314" s="41"/>
    </row>
    <row r="315" spans="12:41" s="47" customFormat="1">
      <c r="L315" s="41"/>
      <c r="M315" s="41"/>
      <c r="N315" s="41"/>
      <c r="O315" s="41"/>
      <c r="P315" s="41"/>
      <c r="Q315" s="41"/>
      <c r="R315" s="41"/>
      <c r="S315" s="41"/>
      <c r="T315" s="97"/>
      <c r="U315" s="41"/>
      <c r="V315" s="41"/>
      <c r="W315" s="41"/>
      <c r="X315" s="41"/>
      <c r="Y315" s="41"/>
      <c r="Z315" s="41"/>
      <c r="AA315" s="41"/>
      <c r="AB315" s="41"/>
      <c r="AC315" s="41"/>
      <c r="AD315" s="41"/>
      <c r="AE315" s="41"/>
      <c r="AF315" s="41"/>
      <c r="AG315" s="41"/>
      <c r="AH315" s="41"/>
      <c r="AI315" s="41"/>
      <c r="AJ315" s="41"/>
      <c r="AK315" s="41"/>
      <c r="AL315" s="41"/>
      <c r="AM315" s="41"/>
      <c r="AN315" s="41"/>
      <c r="AO315" s="41"/>
    </row>
    <row r="316" spans="12:41" s="47" customFormat="1">
      <c r="L316" s="41"/>
      <c r="M316" s="41"/>
      <c r="N316" s="41"/>
      <c r="O316" s="41"/>
      <c r="P316" s="41"/>
      <c r="Q316" s="41"/>
      <c r="R316" s="41"/>
      <c r="S316" s="41"/>
      <c r="T316" s="97"/>
      <c r="U316" s="41"/>
      <c r="V316" s="41"/>
      <c r="W316" s="41"/>
      <c r="X316" s="41"/>
      <c r="Y316" s="41"/>
      <c r="Z316" s="41"/>
      <c r="AA316" s="41"/>
      <c r="AB316" s="41"/>
      <c r="AC316" s="41"/>
      <c r="AD316" s="41"/>
      <c r="AE316" s="41"/>
      <c r="AF316" s="41"/>
      <c r="AG316" s="41"/>
      <c r="AH316" s="41"/>
      <c r="AI316" s="41"/>
      <c r="AJ316" s="41"/>
      <c r="AK316" s="41"/>
      <c r="AL316" s="41"/>
      <c r="AM316" s="41"/>
      <c r="AN316" s="41"/>
      <c r="AO316" s="41"/>
    </row>
    <row r="317" spans="12:41" s="47" customFormat="1">
      <c r="L317" s="41"/>
      <c r="M317" s="41"/>
      <c r="N317" s="41"/>
      <c r="O317" s="41"/>
      <c r="P317" s="41"/>
      <c r="Q317" s="41"/>
      <c r="R317" s="41"/>
      <c r="S317" s="41"/>
      <c r="T317" s="97"/>
      <c r="U317" s="41"/>
      <c r="V317" s="41"/>
      <c r="W317" s="41"/>
      <c r="X317" s="41"/>
      <c r="Y317" s="41"/>
      <c r="Z317" s="41"/>
      <c r="AA317" s="41"/>
      <c r="AB317" s="41"/>
      <c r="AC317" s="41"/>
      <c r="AD317" s="41"/>
      <c r="AE317" s="41"/>
      <c r="AF317" s="41"/>
      <c r="AG317" s="41"/>
      <c r="AH317" s="41"/>
      <c r="AI317" s="41"/>
      <c r="AJ317" s="41"/>
      <c r="AK317" s="41"/>
      <c r="AL317" s="41"/>
      <c r="AM317" s="41"/>
      <c r="AN317" s="41"/>
      <c r="AO317" s="41"/>
    </row>
    <row r="318" spans="12:41" s="47" customFormat="1">
      <c r="L318" s="41"/>
      <c r="M318" s="41"/>
      <c r="N318" s="41"/>
      <c r="O318" s="41"/>
      <c r="P318" s="41"/>
      <c r="Q318" s="41"/>
      <c r="R318" s="41"/>
      <c r="S318" s="41"/>
      <c r="T318" s="97"/>
      <c r="U318" s="41"/>
      <c r="V318" s="41"/>
      <c r="W318" s="41"/>
      <c r="X318" s="41"/>
      <c r="Y318" s="41"/>
      <c r="Z318" s="41"/>
      <c r="AA318" s="41"/>
      <c r="AB318" s="41"/>
      <c r="AC318" s="41"/>
      <c r="AD318" s="41"/>
      <c r="AE318" s="41"/>
      <c r="AF318" s="41"/>
      <c r="AG318" s="41"/>
      <c r="AH318" s="41"/>
      <c r="AI318" s="41"/>
      <c r="AJ318" s="41"/>
      <c r="AK318" s="41"/>
      <c r="AL318" s="41"/>
      <c r="AM318" s="41"/>
      <c r="AN318" s="41"/>
      <c r="AO318" s="41"/>
    </row>
    <row r="319" spans="12:41" s="47" customFormat="1">
      <c r="L319" s="41"/>
      <c r="M319" s="41"/>
      <c r="N319" s="41"/>
      <c r="O319" s="41"/>
      <c r="P319" s="41"/>
      <c r="Q319" s="41"/>
      <c r="R319" s="41"/>
      <c r="S319" s="41"/>
      <c r="T319" s="97"/>
      <c r="U319" s="41"/>
      <c r="V319" s="41"/>
      <c r="W319" s="41"/>
      <c r="X319" s="41"/>
      <c r="Y319" s="41"/>
      <c r="Z319" s="41"/>
      <c r="AA319" s="41"/>
      <c r="AB319" s="41"/>
      <c r="AC319" s="41"/>
      <c r="AD319" s="41"/>
      <c r="AE319" s="41"/>
      <c r="AF319" s="41"/>
      <c r="AG319" s="41"/>
      <c r="AH319" s="41"/>
      <c r="AI319" s="41"/>
      <c r="AJ319" s="41"/>
      <c r="AK319" s="41"/>
      <c r="AL319" s="41"/>
      <c r="AM319" s="41"/>
      <c r="AN319" s="41"/>
      <c r="AO319" s="41"/>
    </row>
    <row r="320" spans="12:41" s="47" customFormat="1">
      <c r="L320" s="41"/>
      <c r="M320" s="41"/>
      <c r="N320" s="41"/>
      <c r="O320" s="41"/>
      <c r="P320" s="41"/>
      <c r="Q320" s="41"/>
      <c r="R320" s="41"/>
      <c r="S320" s="41"/>
      <c r="T320" s="97"/>
      <c r="U320" s="41"/>
      <c r="V320" s="41"/>
      <c r="W320" s="41"/>
      <c r="X320" s="41"/>
      <c r="Y320" s="41"/>
      <c r="Z320" s="41"/>
      <c r="AA320" s="41"/>
      <c r="AB320" s="41"/>
      <c r="AC320" s="41"/>
      <c r="AD320" s="41"/>
      <c r="AE320" s="41"/>
      <c r="AF320" s="41"/>
      <c r="AG320" s="41"/>
      <c r="AH320" s="41"/>
      <c r="AI320" s="41"/>
      <c r="AJ320" s="41"/>
      <c r="AK320" s="41"/>
      <c r="AL320" s="41"/>
      <c r="AM320" s="41"/>
      <c r="AN320" s="41"/>
      <c r="AO320" s="41"/>
    </row>
    <row r="321" spans="2:41" s="47" customFormat="1">
      <c r="L321" s="41"/>
      <c r="M321" s="41"/>
      <c r="N321" s="41"/>
      <c r="O321" s="41"/>
      <c r="P321" s="41"/>
      <c r="Q321" s="41"/>
      <c r="R321" s="41"/>
      <c r="S321" s="41"/>
      <c r="T321" s="97"/>
      <c r="U321" s="41"/>
      <c r="V321" s="41"/>
      <c r="W321" s="41"/>
      <c r="X321" s="41"/>
      <c r="Y321" s="41"/>
      <c r="Z321" s="41"/>
      <c r="AA321" s="41"/>
      <c r="AB321" s="41"/>
      <c r="AC321" s="41"/>
      <c r="AD321" s="41"/>
      <c r="AE321" s="41"/>
      <c r="AF321" s="41"/>
      <c r="AG321" s="41"/>
      <c r="AH321" s="41"/>
      <c r="AI321" s="41"/>
      <c r="AJ321" s="41"/>
      <c r="AK321" s="41"/>
      <c r="AL321" s="41"/>
      <c r="AM321" s="41"/>
      <c r="AN321" s="41"/>
      <c r="AO321" s="41"/>
    </row>
    <row r="322" spans="2:41" s="47" customFormat="1">
      <c r="L322" s="41"/>
      <c r="M322" s="41"/>
      <c r="N322" s="41"/>
      <c r="O322" s="41"/>
      <c r="P322" s="41"/>
      <c r="Q322" s="41"/>
      <c r="R322" s="41"/>
      <c r="S322" s="41"/>
      <c r="T322" s="97"/>
      <c r="U322" s="41"/>
      <c r="V322" s="41"/>
      <c r="W322" s="41"/>
      <c r="X322" s="41"/>
      <c r="Y322" s="41"/>
      <c r="Z322" s="41"/>
      <c r="AA322" s="41"/>
      <c r="AB322" s="41"/>
      <c r="AC322" s="41"/>
      <c r="AD322" s="41"/>
      <c r="AE322" s="41"/>
      <c r="AF322" s="41"/>
      <c r="AG322" s="41"/>
      <c r="AH322" s="41"/>
      <c r="AI322" s="41"/>
      <c r="AJ322" s="41"/>
      <c r="AK322" s="41"/>
      <c r="AL322" s="41"/>
      <c r="AM322" s="41"/>
      <c r="AN322" s="41"/>
      <c r="AO322" s="41"/>
    </row>
    <row r="323" spans="2:41" s="47" customFormat="1">
      <c r="L323" s="41"/>
      <c r="M323" s="41"/>
      <c r="N323" s="41"/>
      <c r="O323" s="41"/>
      <c r="P323" s="41"/>
      <c r="Q323" s="41"/>
      <c r="R323" s="41"/>
      <c r="S323" s="41"/>
      <c r="T323" s="97"/>
      <c r="U323" s="41"/>
      <c r="V323" s="41"/>
      <c r="W323" s="41"/>
      <c r="X323" s="41"/>
      <c r="Y323" s="41"/>
      <c r="Z323" s="41"/>
      <c r="AA323" s="41"/>
      <c r="AB323" s="41"/>
      <c r="AC323" s="41"/>
      <c r="AD323" s="41"/>
      <c r="AE323" s="41"/>
      <c r="AF323" s="41"/>
      <c r="AG323" s="41"/>
      <c r="AH323" s="41"/>
      <c r="AI323" s="41"/>
      <c r="AJ323" s="41"/>
      <c r="AK323" s="41"/>
      <c r="AL323" s="41"/>
      <c r="AM323" s="41"/>
      <c r="AN323" s="41"/>
      <c r="AO323" s="41"/>
    </row>
    <row r="324" spans="2:41" s="47" customFormat="1">
      <c r="G324" s="36"/>
      <c r="L324" s="41"/>
      <c r="M324" s="41"/>
      <c r="N324" s="41"/>
      <c r="O324" s="41"/>
      <c r="P324" s="41"/>
      <c r="Q324" s="41"/>
      <c r="R324" s="41"/>
      <c r="S324" s="41"/>
      <c r="T324" s="97"/>
      <c r="U324" s="41"/>
      <c r="V324" s="41"/>
      <c r="W324" s="41"/>
      <c r="X324" s="41"/>
      <c r="Y324" s="41"/>
      <c r="Z324" s="41"/>
      <c r="AA324" s="41"/>
      <c r="AB324" s="41"/>
      <c r="AC324" s="41"/>
      <c r="AD324" s="41"/>
      <c r="AE324" s="41"/>
      <c r="AF324" s="41"/>
      <c r="AG324" s="41"/>
      <c r="AH324" s="41"/>
      <c r="AI324" s="41"/>
      <c r="AJ324" s="41"/>
      <c r="AK324" s="41"/>
      <c r="AL324" s="41"/>
      <c r="AM324" s="41"/>
      <c r="AN324" s="41"/>
      <c r="AO324" s="41"/>
    </row>
    <row r="325" spans="2:41" s="47" customFormat="1">
      <c r="G325" s="36"/>
      <c r="L325" s="41"/>
      <c r="M325" s="41"/>
      <c r="N325" s="41"/>
      <c r="O325" s="41"/>
      <c r="P325" s="41"/>
      <c r="Q325" s="41"/>
      <c r="R325" s="41"/>
      <c r="S325" s="41"/>
      <c r="T325" s="97"/>
      <c r="U325" s="41"/>
      <c r="V325" s="41"/>
      <c r="W325" s="41"/>
      <c r="X325" s="41"/>
      <c r="Y325" s="41"/>
      <c r="Z325" s="41"/>
      <c r="AA325" s="41"/>
      <c r="AB325" s="41"/>
      <c r="AC325" s="41"/>
      <c r="AD325" s="41"/>
      <c r="AE325" s="41"/>
      <c r="AF325" s="41"/>
      <c r="AG325" s="41"/>
      <c r="AH325" s="41"/>
      <c r="AI325" s="41"/>
      <c r="AJ325" s="41"/>
      <c r="AK325" s="41"/>
      <c r="AL325" s="41"/>
      <c r="AM325" s="41"/>
      <c r="AN325" s="41"/>
      <c r="AO325" s="41"/>
    </row>
    <row r="326" spans="2:41" s="47" customFormat="1">
      <c r="G326" s="36"/>
      <c r="L326" s="41"/>
      <c r="M326" s="41"/>
      <c r="N326" s="41"/>
      <c r="O326" s="41"/>
      <c r="P326" s="41"/>
      <c r="Q326" s="41"/>
      <c r="R326" s="41"/>
      <c r="S326" s="41"/>
      <c r="T326" s="97"/>
      <c r="U326" s="41"/>
      <c r="V326" s="41"/>
      <c r="W326" s="41"/>
      <c r="X326" s="41"/>
      <c r="Y326" s="41"/>
      <c r="Z326" s="41"/>
      <c r="AA326" s="41"/>
      <c r="AB326" s="41"/>
      <c r="AC326" s="41"/>
      <c r="AD326" s="41"/>
      <c r="AE326" s="41"/>
      <c r="AF326" s="41"/>
      <c r="AG326" s="41"/>
      <c r="AH326" s="41"/>
      <c r="AI326" s="41"/>
      <c r="AJ326" s="41"/>
      <c r="AK326" s="41"/>
      <c r="AL326" s="41"/>
      <c r="AM326" s="41"/>
      <c r="AN326" s="41"/>
      <c r="AO326" s="41"/>
    </row>
    <row r="327" spans="2:41" s="47" customFormat="1">
      <c r="G327" s="36"/>
      <c r="L327" s="41"/>
      <c r="M327" s="41"/>
      <c r="N327" s="41"/>
      <c r="O327" s="41"/>
      <c r="P327" s="41"/>
      <c r="Q327" s="41"/>
      <c r="R327" s="41"/>
      <c r="S327" s="41"/>
      <c r="T327" s="97"/>
      <c r="U327" s="41"/>
      <c r="V327" s="41"/>
      <c r="W327" s="41"/>
      <c r="X327" s="41"/>
      <c r="Y327" s="41"/>
      <c r="Z327" s="41"/>
      <c r="AA327" s="41"/>
      <c r="AB327" s="41"/>
      <c r="AC327" s="41"/>
      <c r="AD327" s="41"/>
      <c r="AE327" s="41"/>
      <c r="AF327" s="41"/>
      <c r="AG327" s="41"/>
      <c r="AH327" s="41"/>
      <c r="AI327" s="41"/>
      <c r="AJ327" s="41"/>
      <c r="AK327" s="41"/>
      <c r="AL327" s="41"/>
      <c r="AM327" s="41"/>
      <c r="AN327" s="41"/>
      <c r="AO327" s="41"/>
    </row>
    <row r="328" spans="2:41" s="47" customFormat="1">
      <c r="G328" s="36"/>
      <c r="L328" s="41"/>
      <c r="M328" s="41"/>
      <c r="N328" s="41"/>
      <c r="O328" s="41"/>
      <c r="P328" s="41"/>
      <c r="Q328" s="41"/>
      <c r="R328" s="41"/>
      <c r="S328" s="41"/>
      <c r="T328" s="97"/>
      <c r="U328" s="41"/>
      <c r="V328" s="41"/>
      <c r="W328" s="41"/>
      <c r="X328" s="41"/>
      <c r="Y328" s="41"/>
      <c r="Z328" s="41"/>
      <c r="AA328" s="41"/>
      <c r="AB328" s="41"/>
      <c r="AC328" s="41"/>
      <c r="AD328" s="41"/>
      <c r="AE328" s="41"/>
      <c r="AF328" s="41"/>
      <c r="AG328" s="41"/>
      <c r="AH328" s="41"/>
      <c r="AI328" s="41"/>
      <c r="AJ328" s="41"/>
      <c r="AK328" s="41"/>
      <c r="AL328" s="41"/>
      <c r="AM328" s="41"/>
      <c r="AN328" s="41"/>
      <c r="AO328" s="41"/>
    </row>
    <row r="329" spans="2:41" s="47" customFormat="1">
      <c r="B329" s="36"/>
      <c r="C329" s="36"/>
      <c r="D329" s="36"/>
      <c r="E329" s="36"/>
      <c r="F329" s="36"/>
      <c r="G329" s="36"/>
      <c r="H329" s="36"/>
      <c r="I329" s="36"/>
      <c r="J329" s="36"/>
      <c r="K329" s="36"/>
      <c r="L329" s="41"/>
      <c r="M329" s="41"/>
      <c r="N329" s="41"/>
      <c r="O329" s="41"/>
      <c r="P329" s="41"/>
      <c r="Q329" s="41"/>
      <c r="R329" s="41"/>
      <c r="S329" s="41"/>
      <c r="T329" s="97"/>
      <c r="U329" s="41"/>
      <c r="V329" s="41"/>
      <c r="W329" s="41"/>
      <c r="X329" s="41"/>
      <c r="Y329" s="41"/>
      <c r="Z329" s="41"/>
      <c r="AA329" s="41"/>
      <c r="AB329" s="41"/>
      <c r="AC329" s="41"/>
      <c r="AD329" s="41"/>
      <c r="AE329" s="41"/>
      <c r="AF329" s="41"/>
      <c r="AG329" s="41"/>
      <c r="AH329" s="41"/>
      <c r="AI329" s="41"/>
      <c r="AJ329" s="41"/>
      <c r="AK329" s="41"/>
      <c r="AL329" s="41"/>
      <c r="AM329" s="41"/>
      <c r="AN329" s="41"/>
      <c r="AO329" s="41"/>
    </row>
    <row r="330" spans="2:41" s="47" customFormat="1">
      <c r="B330" s="36"/>
      <c r="C330" s="36"/>
      <c r="D330" s="36"/>
      <c r="E330" s="36"/>
      <c r="F330" s="36"/>
      <c r="G330" s="36"/>
      <c r="H330" s="36"/>
      <c r="I330" s="36"/>
      <c r="J330" s="36"/>
      <c r="K330" s="36"/>
      <c r="L330" s="41"/>
      <c r="M330" s="41"/>
      <c r="N330" s="41"/>
      <c r="O330" s="41"/>
      <c r="P330" s="41"/>
      <c r="Q330" s="41"/>
      <c r="R330" s="41"/>
      <c r="S330" s="41"/>
      <c r="T330" s="97"/>
      <c r="U330" s="41"/>
      <c r="V330" s="41"/>
      <c r="W330" s="41"/>
      <c r="X330" s="41"/>
      <c r="Y330" s="41"/>
      <c r="Z330" s="41"/>
      <c r="AA330" s="41"/>
      <c r="AB330" s="41"/>
      <c r="AC330" s="41"/>
      <c r="AD330" s="41"/>
      <c r="AE330" s="41"/>
      <c r="AF330" s="41"/>
      <c r="AG330" s="41"/>
      <c r="AH330" s="41"/>
      <c r="AI330" s="41"/>
      <c r="AJ330" s="41"/>
      <c r="AK330" s="41"/>
      <c r="AL330" s="41"/>
      <c r="AM330" s="41"/>
      <c r="AN330" s="41"/>
      <c r="AO330" s="41"/>
    </row>
    <row r="331" spans="2:41" s="47" customFormat="1">
      <c r="B331" s="36"/>
      <c r="C331" s="36"/>
      <c r="D331" s="36"/>
      <c r="E331" s="36"/>
      <c r="F331" s="36"/>
      <c r="G331" s="36"/>
      <c r="H331" s="36"/>
      <c r="I331" s="36"/>
      <c r="J331" s="36"/>
      <c r="K331" s="36"/>
      <c r="L331" s="41"/>
      <c r="M331" s="41"/>
      <c r="N331" s="41"/>
      <c r="O331" s="41"/>
      <c r="P331" s="41"/>
      <c r="Q331" s="41"/>
      <c r="R331" s="41"/>
      <c r="S331" s="41"/>
      <c r="T331" s="97"/>
      <c r="U331" s="41"/>
      <c r="V331" s="41"/>
      <c r="W331" s="41"/>
      <c r="X331" s="41"/>
      <c r="Y331" s="41"/>
      <c r="Z331" s="41"/>
      <c r="AA331" s="41"/>
      <c r="AB331" s="41"/>
      <c r="AC331" s="41"/>
      <c r="AD331" s="41"/>
      <c r="AE331" s="41"/>
      <c r="AF331" s="41"/>
      <c r="AG331" s="41"/>
      <c r="AH331" s="41"/>
      <c r="AI331" s="41"/>
      <c r="AJ331" s="41"/>
      <c r="AK331" s="41"/>
      <c r="AL331" s="41"/>
      <c r="AM331" s="41"/>
      <c r="AN331" s="41"/>
      <c r="AO331" s="41"/>
    </row>
    <row r="332" spans="2:41" s="47" customFormat="1">
      <c r="B332" s="36"/>
      <c r="C332" s="36"/>
      <c r="D332" s="36"/>
      <c r="E332" s="36"/>
      <c r="F332" s="36"/>
      <c r="G332" s="36"/>
      <c r="H332" s="36"/>
      <c r="I332" s="36"/>
      <c r="J332" s="36"/>
      <c r="K332" s="36"/>
      <c r="L332" s="41"/>
      <c r="M332" s="41"/>
      <c r="N332" s="41"/>
      <c r="O332" s="41"/>
      <c r="P332" s="41"/>
      <c r="Q332" s="41"/>
      <c r="R332" s="41"/>
      <c r="S332" s="41"/>
      <c r="T332" s="97"/>
      <c r="U332" s="41"/>
      <c r="V332" s="41"/>
      <c r="W332" s="41"/>
      <c r="X332" s="41"/>
      <c r="Y332" s="41"/>
      <c r="Z332" s="41"/>
      <c r="AA332" s="41"/>
      <c r="AB332" s="41"/>
      <c r="AC332" s="41"/>
      <c r="AD332" s="41"/>
      <c r="AE332" s="41"/>
      <c r="AF332" s="41"/>
      <c r="AG332" s="41"/>
      <c r="AH332" s="41"/>
      <c r="AI332" s="41"/>
      <c r="AJ332" s="41"/>
      <c r="AK332" s="41"/>
      <c r="AL332" s="41"/>
      <c r="AM332" s="41"/>
      <c r="AN332" s="41"/>
      <c r="AO332" s="41"/>
    </row>
  </sheetData>
  <sheetProtection algorithmName="SHA-512" hashValue="NLE7VbjSnFXp/61ohcMquitKmXMg4GRHQ4aksUaj24GYAH9JCaJ842Cvkzs4rMjlMKYeuoXp2JZgXd6dYUijsA==" saltValue="vONJ2cMmasIJptQ+aNsmZw==" spinCount="100000" sheet="1" objects="1" scenarios="1"/>
  <mergeCells count="100">
    <mergeCell ref="B76:J76"/>
    <mergeCell ref="H50:I50"/>
    <mergeCell ref="G30:H30"/>
    <mergeCell ref="H71:J71"/>
    <mergeCell ref="H52:I52"/>
    <mergeCell ref="H53:I53"/>
    <mergeCell ref="H36:I36"/>
    <mergeCell ref="I37:I38"/>
    <mergeCell ref="G34:H34"/>
    <mergeCell ref="G31:H31"/>
    <mergeCell ref="G33:H33"/>
    <mergeCell ref="G35:H35"/>
    <mergeCell ref="G32:H32"/>
    <mergeCell ref="J37:J38"/>
    <mergeCell ref="H51:I51"/>
    <mergeCell ref="F94:J94"/>
    <mergeCell ref="B92:E92"/>
    <mergeCell ref="F88:J88"/>
    <mergeCell ref="F89:J89"/>
    <mergeCell ref="B86:J86"/>
    <mergeCell ref="B94:E94"/>
    <mergeCell ref="B90:E90"/>
    <mergeCell ref="B91:E91"/>
    <mergeCell ref="B99:E99"/>
    <mergeCell ref="F99:J99"/>
    <mergeCell ref="F95:J95"/>
    <mergeCell ref="F96:J96"/>
    <mergeCell ref="F97:J97"/>
    <mergeCell ref="F98:J98"/>
    <mergeCell ref="B95:E95"/>
    <mergeCell ref="B96:E96"/>
    <mergeCell ref="B97:E97"/>
    <mergeCell ref="B102:E102"/>
    <mergeCell ref="F102:J102"/>
    <mergeCell ref="B87:E87"/>
    <mergeCell ref="F87:J87"/>
    <mergeCell ref="B98:E98"/>
    <mergeCell ref="F90:J90"/>
    <mergeCell ref="F91:J91"/>
    <mergeCell ref="F92:J92"/>
    <mergeCell ref="F93:J93"/>
    <mergeCell ref="B101:E101"/>
    <mergeCell ref="B93:E93"/>
    <mergeCell ref="F101:J101"/>
    <mergeCell ref="B100:E100"/>
    <mergeCell ref="F100:J100"/>
    <mergeCell ref="B89:E89"/>
    <mergeCell ref="B88:E88"/>
    <mergeCell ref="B85:J85"/>
    <mergeCell ref="B82:J82"/>
    <mergeCell ref="B83:J83"/>
    <mergeCell ref="B84:J84"/>
    <mergeCell ref="B77:J77"/>
    <mergeCell ref="B78:J78"/>
    <mergeCell ref="B79:J79"/>
    <mergeCell ref="B80:J80"/>
    <mergeCell ref="B81:J81"/>
    <mergeCell ref="B20:C20"/>
    <mergeCell ref="B75:J75"/>
    <mergeCell ref="B16:C16"/>
    <mergeCell ref="B15:C15"/>
    <mergeCell ref="G28:H28"/>
    <mergeCell ref="G29:H29"/>
    <mergeCell ref="F15:H15"/>
    <mergeCell ref="H20:I20"/>
    <mergeCell ref="G27:H27"/>
    <mergeCell ref="E16:H16"/>
    <mergeCell ref="G26:H26"/>
    <mergeCell ref="H17:K17"/>
    <mergeCell ref="C22:K22"/>
    <mergeCell ref="C24:G24"/>
    <mergeCell ref="D8:I8"/>
    <mergeCell ref="F14:H14"/>
    <mergeCell ref="D9:E9"/>
    <mergeCell ref="I13:J13"/>
    <mergeCell ref="I12:J12"/>
    <mergeCell ref="D14:E14"/>
    <mergeCell ref="D10:E10"/>
    <mergeCell ref="H9:I9"/>
    <mergeCell ref="B9:C9"/>
    <mergeCell ref="B10:C10"/>
    <mergeCell ref="F13:H13"/>
    <mergeCell ref="B13:C13"/>
    <mergeCell ref="D13:E13"/>
    <mergeCell ref="A1:K1"/>
    <mergeCell ref="F5:I5"/>
    <mergeCell ref="F12:H12"/>
    <mergeCell ref="B14:C14"/>
    <mergeCell ref="B3:C3"/>
    <mergeCell ref="B4:C4"/>
    <mergeCell ref="B5:C5"/>
    <mergeCell ref="B7:C7"/>
    <mergeCell ref="D7:I7"/>
    <mergeCell ref="B2:K2"/>
    <mergeCell ref="D12:E12"/>
    <mergeCell ref="D3:I3"/>
    <mergeCell ref="D4:I4"/>
    <mergeCell ref="B6:C6"/>
    <mergeCell ref="D6:I6"/>
    <mergeCell ref="B8:C8"/>
  </mergeCells>
  <phoneticPr fontId="26" type="noConversion"/>
  <dataValidations count="8">
    <dataValidation type="list" allowBlank="1" showInputMessage="1" showErrorMessage="1" sqref="I13:J13" xr:uid="{395DC8D6-229C-40DF-A3F5-65D86718E03D}">
      <formula1>"Elderly 55+, Elderly 62+, Family, Special Needs, Transitional, Multiple Populations, Other"</formula1>
    </dataValidation>
    <dataValidation type="list" allowBlank="1" showInputMessage="1" showErrorMessage="1" sqref="I12:J12" xr:uid="{9CB497EE-DEE5-4C3C-9A60-D2856618A6F5}">
      <formula1>"Rehabilitation, New Construction, Rehab &amp; New Const., Historic Rehab, Adaptive Reuse"</formula1>
    </dataValidation>
    <dataValidation type="list" allowBlank="1" showInputMessage="1" showErrorMessage="1" sqref="D13:E14" xr:uid="{76C0F31C-3838-4739-B00B-F55D2DAADB2D}">
      <formula1>"Single-Family Detached, SRO, Duplex, Group Home, Townhome, Tri-plex, Elevator Apts, Row House, Four-plex, Walk-up, Other"</formula1>
    </dataValidation>
    <dataValidation type="list" allowBlank="1" showInputMessage="1" showErrorMessage="1" sqref="I14:I15 H24 H21" xr:uid="{0EF7CE30-7AD0-4D6F-AB3C-0A5C84586009}">
      <formula1>"Yes, No"</formula1>
    </dataValidation>
    <dataValidation type="list" allowBlank="1" showInputMessage="1" showErrorMessage="1" sqref="H20:I20" xr:uid="{11F2FFD1-B1CF-4B2D-BAE6-6FCF9DCBBE5E}">
      <formula1>"20/50, 40/60, Income Averaging"</formula1>
    </dataValidation>
    <dataValidation type="list" allowBlank="1" showInputMessage="1" showErrorMessage="1" sqref="H17" xr:uid="{0A23361C-3CDC-4C24-8FC3-3E9D446D3450}">
      <formula1>"4% Tax Credit + Tax-Exempt Bonds, 4% Tax Credit + Tax Exempt Bonds + KHC Funds, Tax-Exempt Bond Only"</formula1>
    </dataValidation>
    <dataValidation type="list" allowBlank="1" showInputMessage="1" showErrorMessage="1" sqref="H18" xr:uid="{50728F3B-F972-4BCF-BBDB-A9EDF9E730FE}">
      <formula1>"No, DDA, QCT, DDA &amp; QCT"</formula1>
    </dataValidation>
    <dataValidation type="list" allowBlank="1" showInputMessage="1" showErrorMessage="1" sqref="H9:I9" xr:uid="{00000000-0002-0000-0300-000007000000}">
      <formula1>$T$2:$T$120</formula1>
    </dataValidation>
  </dataValidations>
  <printOptions horizontalCentered="1"/>
  <pageMargins left="0.5" right="0.5" top="0.5" bottom="0.5" header="0.5" footer="0.25"/>
  <pageSetup scale="69" fitToHeight="2" orientation="portrait" r:id="rId1"/>
  <headerFooter alignWithMargins="0">
    <oddFooter xml:space="preserve">&amp;L&amp;10&amp;F
&amp;A&amp;R&amp;10Page &amp;P
&amp;D&amp;12
</oddFooter>
  </headerFooter>
  <rowBreaks count="1" manualBreakCount="1">
    <brk id="7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198"/>
  <sheetViews>
    <sheetView showGridLines="0" zoomScaleNormal="100" zoomScaleSheetLayoutView="70" zoomScalePageLayoutView="80" workbookViewId="0">
      <selection activeCell="B7" sqref="B7:K7"/>
    </sheetView>
  </sheetViews>
  <sheetFormatPr defaultColWidth="8.84375" defaultRowHeight="17.149999999999999" customHeight="1"/>
  <cols>
    <col min="1" max="1" width="6.07421875" customWidth="1"/>
    <col min="2" max="2" width="13.23046875" customWidth="1"/>
    <col min="3" max="3" width="1.4609375" style="2" customWidth="1"/>
    <col min="4" max="4" width="43.4609375" customWidth="1"/>
    <col min="5" max="5" width="14.23046875" customWidth="1"/>
    <col min="6" max="6" width="13.4609375" customWidth="1"/>
    <col min="7" max="7" width="16.23046875" customWidth="1"/>
    <col min="8" max="8" width="15.69140625" customWidth="1"/>
    <col min="9" max="9" width="19.53515625" customWidth="1"/>
    <col min="10" max="10" width="10.4609375" style="595" customWidth="1"/>
    <col min="11" max="11" width="12.23046875" style="595" customWidth="1"/>
    <col min="13" max="14" width="8.84375" style="255" customWidth="1"/>
    <col min="15" max="15" width="25" style="255" customWidth="1"/>
    <col min="16" max="16" width="19.07421875" customWidth="1"/>
    <col min="17" max="20" width="8.84375" customWidth="1"/>
  </cols>
  <sheetData>
    <row r="1" spans="1:31" ht="26" customHeight="1">
      <c r="B1" s="1023">
        <f>'2)Summary'!A1</f>
        <v>0</v>
      </c>
      <c r="C1" s="1023"/>
      <c r="D1" s="1023"/>
      <c r="E1" s="1023"/>
      <c r="F1" s="1023"/>
      <c r="G1" s="1023"/>
      <c r="H1" s="1023"/>
      <c r="I1" s="1023"/>
      <c r="J1" s="1023"/>
      <c r="K1" s="1023"/>
    </row>
    <row r="2" spans="1:31" ht="23">
      <c r="B2" s="1023" t="s">
        <v>249</v>
      </c>
      <c r="C2" s="1023"/>
      <c r="D2" s="1023"/>
      <c r="E2" s="1023"/>
      <c r="F2" s="1023"/>
      <c r="G2" s="1023"/>
      <c r="H2" s="1023"/>
      <c r="I2" s="1023"/>
      <c r="J2" s="1023"/>
      <c r="K2" s="1023"/>
    </row>
    <row r="3" spans="1:31" ht="8.75" customHeight="1">
      <c r="B3" s="416"/>
      <c r="C3" s="416"/>
      <c r="D3" s="416"/>
      <c r="E3" s="416"/>
      <c r="F3" s="416"/>
      <c r="G3" s="416"/>
      <c r="H3" s="416"/>
      <c r="I3" s="416"/>
    </row>
    <row r="4" spans="1:31" s="88" customFormat="1" ht="15.5">
      <c r="B4" s="333"/>
      <c r="C4" s="333"/>
      <c r="D4" s="320" t="s">
        <v>539</v>
      </c>
      <c r="E4" s="491">
        <f>units</f>
        <v>0</v>
      </c>
      <c r="F4" s="1151" t="s">
        <v>537</v>
      </c>
      <c r="G4" s="1151"/>
      <c r="H4" s="1150">
        <f>'2)Summary'!D13</f>
        <v>0</v>
      </c>
      <c r="I4" s="1150"/>
      <c r="J4" s="596"/>
      <c r="K4" s="596"/>
      <c r="M4" s="376"/>
      <c r="N4" s="376"/>
      <c r="O4" s="376"/>
    </row>
    <row r="5" spans="1:31" s="88" customFormat="1" ht="15.5">
      <c r="B5" s="333"/>
      <c r="C5" s="333"/>
      <c r="D5" s="320" t="s">
        <v>540</v>
      </c>
      <c r="E5" s="1150">
        <f>'2)Summary'!I12</f>
        <v>0</v>
      </c>
      <c r="F5" s="1150"/>
      <c r="G5" s="320" t="s">
        <v>538</v>
      </c>
      <c r="H5" s="491">
        <f>'2)Summary'!H9</f>
        <v>0</v>
      </c>
      <c r="I5" s="333"/>
      <c r="J5" s="596"/>
      <c r="K5" s="596"/>
      <c r="M5" s="376"/>
      <c r="N5" s="376"/>
      <c r="O5" s="376"/>
    </row>
    <row r="6" spans="1:31" ht="9" customHeight="1">
      <c r="H6" s="34"/>
      <c r="I6" s="34"/>
      <c r="P6" s="3"/>
      <c r="Q6" s="3"/>
      <c r="R6" s="35"/>
    </row>
    <row r="7" spans="1:31" ht="23.25" customHeight="1">
      <c r="A7" s="522" t="s">
        <v>606</v>
      </c>
      <c r="B7" s="1154" t="s">
        <v>607</v>
      </c>
      <c r="C7" s="1154"/>
      <c r="D7" s="1154"/>
      <c r="E7" s="1154"/>
      <c r="F7" s="1154"/>
      <c r="G7" s="1154"/>
      <c r="H7" s="1154"/>
      <c r="I7" s="1154"/>
      <c r="J7" s="1154"/>
      <c r="K7" s="1154"/>
      <c r="P7" s="3"/>
      <c r="Q7" s="3"/>
      <c r="R7" s="35"/>
    </row>
    <row r="8" spans="1:31" ht="37.5" customHeight="1">
      <c r="B8" s="485" t="s">
        <v>318</v>
      </c>
      <c r="E8" s="18"/>
      <c r="F8" s="7"/>
      <c r="G8" s="8"/>
      <c r="H8" s="8"/>
      <c r="S8" s="35"/>
    </row>
    <row r="9" spans="1:31" ht="9" customHeight="1">
      <c r="I9" s="1155" t="s">
        <v>737</v>
      </c>
      <c r="K9" s="1158" t="s">
        <v>243</v>
      </c>
      <c r="S9" s="35"/>
    </row>
    <row r="10" spans="1:31" s="1" customFormat="1" ht="17.149999999999999" customHeight="1">
      <c r="B10" s="1155" t="s">
        <v>694</v>
      </c>
      <c r="C10" s="10"/>
      <c r="D10" s="487" t="s">
        <v>316</v>
      </c>
      <c r="E10" s="126"/>
      <c r="F10" s="124" t="s">
        <v>65</v>
      </c>
      <c r="G10" s="124" t="s">
        <v>162</v>
      </c>
      <c r="H10" s="124" t="s">
        <v>522</v>
      </c>
      <c r="I10" s="1156"/>
      <c r="J10" s="597" t="s">
        <v>158</v>
      </c>
      <c r="K10" s="1159"/>
      <c r="L10" s="331"/>
      <c r="M10" s="377"/>
      <c r="N10" s="255"/>
      <c r="O10" s="255"/>
      <c r="R10" s="65"/>
      <c r="T10" s="70"/>
      <c r="U10" s="65"/>
      <c r="X10" s="65"/>
      <c r="AA10" s="65"/>
    </row>
    <row r="11" spans="1:31" ht="17.149999999999999" customHeight="1">
      <c r="B11" s="1155"/>
      <c r="D11" s="1152" t="s">
        <v>836</v>
      </c>
      <c r="E11" s="1153"/>
      <c r="F11" s="986"/>
      <c r="G11" s="983">
        <f t="shared" ref="G11:G16" si="0">IFERROR(F11/units,0)</f>
        <v>0</v>
      </c>
      <c r="H11" s="987"/>
      <c r="I11" s="988"/>
      <c r="J11" s="989"/>
      <c r="K11" s="984" t="str">
        <f>IF(ISERROR((PMT(H11/12,I11*12,-F11))*12),"",(PMT(H11/12,I11*12,-F11))*12)</f>
        <v/>
      </c>
      <c r="M11" s="377"/>
      <c r="R11" s="27"/>
      <c r="S11" s="13"/>
      <c r="T11" s="1"/>
      <c r="U11" s="27"/>
      <c r="V11" s="13"/>
      <c r="W11" s="1"/>
      <c r="X11" s="27"/>
      <c r="Y11" s="13"/>
      <c r="Z11" s="1"/>
      <c r="AA11" s="27"/>
      <c r="AB11" s="13"/>
      <c r="AC11" s="1"/>
    </row>
    <row r="12" spans="1:31" ht="17.149999999999999" customHeight="1">
      <c r="B12" s="1155"/>
      <c r="D12" s="1152" t="s">
        <v>837</v>
      </c>
      <c r="E12" s="1153"/>
      <c r="F12" s="986"/>
      <c r="G12" s="983">
        <f t="shared" si="0"/>
        <v>0</v>
      </c>
      <c r="H12" s="987"/>
      <c r="I12" s="988"/>
      <c r="J12" s="989"/>
      <c r="K12" s="985"/>
      <c r="M12" s="377"/>
      <c r="R12" s="27"/>
      <c r="S12" s="13"/>
      <c r="T12" s="1"/>
      <c r="U12" s="27"/>
      <c r="V12" s="13"/>
      <c r="W12" s="1"/>
      <c r="X12" s="27"/>
      <c r="Y12" s="13"/>
      <c r="Z12" s="1"/>
      <c r="AA12" s="27"/>
      <c r="AB12" s="13"/>
      <c r="AC12" s="1"/>
    </row>
    <row r="13" spans="1:31" ht="16.25" customHeight="1">
      <c r="B13" s="1155"/>
      <c r="D13" s="1152" t="s">
        <v>838</v>
      </c>
      <c r="E13" s="1153"/>
      <c r="F13" s="986"/>
      <c r="G13" s="983">
        <f t="shared" si="0"/>
        <v>0</v>
      </c>
      <c r="H13" s="987"/>
      <c r="I13" s="988"/>
      <c r="J13" s="989"/>
      <c r="K13" s="984" t="str">
        <f t="shared" ref="K13:K16" si="1">IF(ISERROR((PMT(H13/12,I13*12,-F13))*12),"",(PMT(H13/12,I13*12,-F13))*12)</f>
        <v/>
      </c>
      <c r="M13" s="377"/>
      <c r="Q13" s="32" t="s">
        <v>128</v>
      </c>
      <c r="R13" s="1"/>
      <c r="S13" s="1"/>
      <c r="T13" s="1"/>
      <c r="U13" s="1"/>
      <c r="V13" s="1"/>
      <c r="W13" s="1"/>
      <c r="X13" s="1"/>
      <c r="Y13" s="1"/>
      <c r="Z13" s="1"/>
      <c r="AA13" s="1"/>
      <c r="AB13" s="1"/>
      <c r="AC13" s="1"/>
      <c r="AD13" s="1"/>
      <c r="AE13" s="1"/>
    </row>
    <row r="14" spans="1:31" ht="16.25" customHeight="1">
      <c r="B14" s="1155"/>
      <c r="D14" s="1152" t="s">
        <v>839</v>
      </c>
      <c r="E14" s="1153"/>
      <c r="F14" s="986"/>
      <c r="G14" s="983">
        <f t="shared" si="0"/>
        <v>0</v>
      </c>
      <c r="H14" s="987"/>
      <c r="I14" s="988"/>
      <c r="J14" s="989"/>
      <c r="K14" s="985"/>
      <c r="M14" s="377"/>
      <c r="Q14" s="32"/>
      <c r="R14" s="1"/>
      <c r="S14" s="1"/>
      <c r="T14" s="1"/>
      <c r="U14" s="1"/>
      <c r="V14" s="1"/>
      <c r="W14" s="1"/>
      <c r="X14" s="1"/>
      <c r="Y14" s="1"/>
      <c r="Z14" s="1"/>
      <c r="AA14" s="1"/>
      <c r="AB14" s="1"/>
      <c r="AC14" s="1"/>
      <c r="AD14" s="1"/>
      <c r="AE14" s="1"/>
    </row>
    <row r="15" spans="1:31" ht="16.25" customHeight="1">
      <c r="B15" s="1155"/>
      <c r="D15" s="1152" t="s">
        <v>840</v>
      </c>
      <c r="E15" s="1153"/>
      <c r="F15" s="986"/>
      <c r="G15" s="983">
        <f t="shared" si="0"/>
        <v>0</v>
      </c>
      <c r="H15" s="987"/>
      <c r="I15" s="988"/>
      <c r="J15" s="989"/>
      <c r="K15" s="985"/>
      <c r="M15" s="377"/>
      <c r="Q15" s="32"/>
      <c r="R15" s="1"/>
      <c r="S15" s="1"/>
      <c r="T15" s="1"/>
      <c r="U15" s="1"/>
      <c r="V15" s="1"/>
      <c r="W15" s="1"/>
      <c r="X15" s="1"/>
      <c r="Y15" s="1"/>
      <c r="Z15" s="1"/>
      <c r="AA15" s="1"/>
      <c r="AB15" s="1"/>
      <c r="AC15" s="1"/>
      <c r="AD15" s="1"/>
      <c r="AE15" s="1"/>
    </row>
    <row r="16" spans="1:31" ht="16.25" customHeight="1">
      <c r="B16" s="1155"/>
      <c r="D16" s="1152" t="s">
        <v>841</v>
      </c>
      <c r="E16" s="1153"/>
      <c r="F16" s="986"/>
      <c r="G16" s="983">
        <f t="shared" si="0"/>
        <v>0</v>
      </c>
      <c r="H16" s="987"/>
      <c r="I16" s="988"/>
      <c r="J16" s="989"/>
      <c r="K16" s="984" t="str">
        <f t="shared" si="1"/>
        <v/>
      </c>
      <c r="M16" s="377"/>
      <c r="Q16" s="32"/>
      <c r="R16" s="1"/>
      <c r="S16" s="1"/>
      <c r="T16" s="1"/>
      <c r="U16" s="1"/>
      <c r="V16" s="1"/>
      <c r="W16" s="1"/>
      <c r="X16" s="1"/>
      <c r="Y16" s="1"/>
      <c r="Z16" s="1"/>
      <c r="AA16" s="1"/>
      <c r="AB16" s="1"/>
      <c r="AC16" s="1"/>
      <c r="AD16" s="1"/>
      <c r="AE16" s="1"/>
    </row>
    <row r="17" spans="1:31" ht="17" customHeight="1">
      <c r="B17" s="1155"/>
      <c r="D17" s="534" t="s">
        <v>637</v>
      </c>
      <c r="E17" s="535"/>
      <c r="F17" s="536"/>
      <c r="G17" s="533"/>
      <c r="H17" s="537"/>
      <c r="I17" s="538"/>
      <c r="J17" s="599"/>
      <c r="K17" s="828"/>
      <c r="L17" s="190"/>
      <c r="M17" s="377"/>
      <c r="N17" s="337"/>
      <c r="R17" s="27"/>
      <c r="S17" s="5"/>
      <c r="T17" s="1"/>
      <c r="U17" s="27"/>
      <c r="V17" s="5"/>
      <c r="W17" s="1"/>
      <c r="X17" s="27"/>
      <c r="Y17" s="5"/>
      <c r="Z17" s="1"/>
      <c r="AA17" s="27"/>
      <c r="AB17" s="5"/>
      <c r="AC17" s="1"/>
      <c r="AD17" s="1"/>
      <c r="AE17" s="1"/>
    </row>
    <row r="18" spans="1:31" ht="17.149999999999999" customHeight="1">
      <c r="A18" s="105"/>
      <c r="B18" s="753"/>
      <c r="D18" s="731" t="s">
        <v>742</v>
      </c>
      <c r="E18" s="732"/>
      <c r="F18" s="390"/>
      <c r="G18" s="371">
        <f t="shared" ref="G18:G21" si="2">IFERROR(F18/units,0)</f>
        <v>0</v>
      </c>
      <c r="H18" s="146"/>
      <c r="I18" s="145"/>
      <c r="J18" s="598"/>
      <c r="K18" s="829"/>
      <c r="L18" s="190"/>
      <c r="M18" s="377"/>
      <c r="N18" s="337">
        <f>'2)Summary'!I16</f>
        <v>0</v>
      </c>
      <c r="R18" s="27"/>
      <c r="S18" s="14"/>
      <c r="T18" s="1"/>
      <c r="U18" s="27"/>
      <c r="V18" s="13"/>
      <c r="W18" s="1"/>
      <c r="X18" s="27"/>
      <c r="Y18" s="13"/>
      <c r="Z18" s="1"/>
      <c r="AA18" s="27"/>
      <c r="AB18" s="13"/>
      <c r="AC18" s="1"/>
      <c r="AD18" s="1"/>
      <c r="AE18" s="1"/>
    </row>
    <row r="19" spans="1:31" ht="17.149999999999999" customHeight="1">
      <c r="B19" s="753"/>
      <c r="D19" s="1172" t="s">
        <v>695</v>
      </c>
      <c r="E19" s="1172"/>
      <c r="F19" s="390"/>
      <c r="G19" s="371">
        <f t="shared" si="2"/>
        <v>0</v>
      </c>
      <c r="H19" s="146"/>
      <c r="I19" s="145"/>
      <c r="J19" s="598"/>
      <c r="K19" s="829"/>
      <c r="L19" s="190"/>
      <c r="M19" s="377"/>
      <c r="N19" s="337"/>
      <c r="R19" s="27"/>
      <c r="S19" s="14"/>
      <c r="T19" s="1"/>
      <c r="U19" s="27"/>
      <c r="V19" s="14"/>
      <c r="W19" s="1"/>
      <c r="X19" s="27"/>
      <c r="Y19" s="71"/>
      <c r="Z19" s="1"/>
      <c r="AA19" s="27"/>
      <c r="AB19" s="14"/>
      <c r="AC19" s="1"/>
      <c r="AD19" s="1"/>
      <c r="AE19" s="1"/>
    </row>
    <row r="20" spans="1:31" ht="17.149999999999999" customHeight="1">
      <c r="B20" s="753"/>
      <c r="D20" s="1172" t="s">
        <v>696</v>
      </c>
      <c r="E20" s="1172"/>
      <c r="F20" s="390"/>
      <c r="G20" s="371">
        <f>IFERROR(F20/units,0)</f>
        <v>0</v>
      </c>
      <c r="H20" s="146"/>
      <c r="I20" s="539"/>
      <c r="J20" s="598"/>
      <c r="K20" s="829"/>
      <c r="L20" s="190"/>
      <c r="M20" s="377"/>
      <c r="R20" s="1"/>
      <c r="S20" s="1"/>
      <c r="T20" s="1"/>
      <c r="U20" s="27"/>
      <c r="V20" s="1"/>
      <c r="W20" s="1"/>
      <c r="X20" s="27"/>
      <c r="Y20" s="5"/>
      <c r="Z20" s="1"/>
      <c r="AA20" s="27"/>
      <c r="AB20" s="5"/>
      <c r="AC20" s="1"/>
      <c r="AD20" s="1"/>
      <c r="AE20" s="1"/>
    </row>
    <row r="21" spans="1:31" ht="17.149999999999999" customHeight="1">
      <c r="B21" s="753"/>
      <c r="D21" s="670" t="s">
        <v>697</v>
      </c>
      <c r="E21" s="670"/>
      <c r="F21" s="390"/>
      <c r="G21" s="371">
        <f t="shared" si="2"/>
        <v>0</v>
      </c>
      <c r="H21" s="146"/>
      <c r="I21" s="539"/>
      <c r="J21" s="598"/>
      <c r="K21" s="829"/>
      <c r="L21" s="190"/>
      <c r="M21" s="377"/>
      <c r="R21" s="1"/>
      <c r="S21" s="1"/>
      <c r="T21" s="1"/>
      <c r="U21" s="27"/>
      <c r="V21" s="1"/>
      <c r="W21" s="1"/>
      <c r="X21" s="27"/>
      <c r="Y21" s="5"/>
      <c r="Z21" s="1"/>
      <c r="AA21" s="27"/>
      <c r="AB21" s="5"/>
      <c r="AC21" s="1"/>
      <c r="AD21" s="1"/>
      <c r="AE21" s="1"/>
    </row>
    <row r="22" spans="1:31" ht="14.25" customHeight="1">
      <c r="B22" s="325"/>
      <c r="D22" s="1157" t="s">
        <v>494</v>
      </c>
      <c r="E22" s="1157"/>
      <c r="F22" s="149">
        <f>SUM(F11:F21)</f>
        <v>0</v>
      </c>
      <c r="G22" s="149">
        <f>SUM(G11:G21)</f>
        <v>0</v>
      </c>
      <c r="H22" s="27"/>
      <c r="I22" s="90"/>
      <c r="J22" s="600"/>
      <c r="K22" s="601">
        <f>SUM(K11:K21)</f>
        <v>0</v>
      </c>
      <c r="L22" s="332"/>
      <c r="R22" s="1"/>
      <c r="S22" s="1"/>
      <c r="T22" s="1"/>
      <c r="U22" s="1"/>
      <c r="V22" s="1"/>
      <c r="W22" s="1"/>
      <c r="X22" s="1"/>
      <c r="Y22" s="1"/>
      <c r="Z22" s="1"/>
      <c r="AA22" s="1"/>
      <c r="AB22" s="1"/>
      <c r="AC22" s="1"/>
      <c r="AD22" s="1"/>
      <c r="AE22" s="1"/>
    </row>
    <row r="23" spans="1:31" ht="4.75" customHeight="1">
      <c r="B23" s="325"/>
      <c r="D23" s="27"/>
      <c r="E23" s="27"/>
      <c r="F23" s="27"/>
      <c r="G23" s="137"/>
      <c r="H23" s="137"/>
      <c r="I23" s="137"/>
      <c r="J23" s="602"/>
      <c r="K23" s="602"/>
      <c r="L23" s="27"/>
      <c r="T23" s="35"/>
    </row>
    <row r="24" spans="1:31" ht="17" customHeight="1">
      <c r="B24" s="325"/>
      <c r="D24" s="1178" t="s">
        <v>611</v>
      </c>
      <c r="E24" s="1178"/>
      <c r="F24" s="1178"/>
      <c r="G24" s="1178"/>
      <c r="H24" s="1178"/>
      <c r="I24" s="1177"/>
      <c r="J24" s="1177"/>
      <c r="K24" s="602"/>
      <c r="L24" s="27"/>
      <c r="N24" s="337" t="s">
        <v>739</v>
      </c>
      <c r="O24" s="337" t="s">
        <v>202</v>
      </c>
      <c r="T24" s="35"/>
    </row>
    <row r="25" spans="1:31" ht="17" customHeight="1">
      <c r="B25" s="1155" t="s">
        <v>703</v>
      </c>
      <c r="D25" s="1178" t="s">
        <v>610</v>
      </c>
      <c r="E25" s="1178"/>
      <c r="F25" s="1178"/>
      <c r="G25" s="1178"/>
      <c r="H25" s="1178"/>
      <c r="I25" s="751"/>
      <c r="J25" s="750" t="s">
        <v>738</v>
      </c>
      <c r="K25" s="673"/>
      <c r="L25" s="27"/>
      <c r="N25" s="337" t="s">
        <v>740</v>
      </c>
      <c r="O25" s="337" t="s">
        <v>173</v>
      </c>
      <c r="T25" s="35"/>
    </row>
    <row r="26" spans="1:31" s="1" customFormat="1" ht="41.25" customHeight="1">
      <c r="B26" s="1156"/>
      <c r="C26" s="10"/>
      <c r="D26" s="487" t="s">
        <v>317</v>
      </c>
      <c r="E26" s="260" t="s">
        <v>291</v>
      </c>
      <c r="F26" s="260" t="s">
        <v>65</v>
      </c>
      <c r="G26" s="260" t="s">
        <v>162</v>
      </c>
      <c r="H26" s="283" t="s">
        <v>77</v>
      </c>
      <c r="I26" s="27"/>
      <c r="J26" s="1179" t="s">
        <v>335</v>
      </c>
      <c r="K26" s="1179"/>
      <c r="L26" s="27"/>
      <c r="M26" s="255"/>
      <c r="N26" s="255"/>
      <c r="O26" s="255"/>
      <c r="T26" s="125"/>
    </row>
    <row r="27" spans="1:31" ht="17.149999999999999" customHeight="1">
      <c r="B27" s="668"/>
      <c r="D27" s="1166" t="s">
        <v>917</v>
      </c>
      <c r="E27" s="1167"/>
      <c r="F27" s="143"/>
      <c r="G27" s="371">
        <f t="shared" ref="G27:G36" si="3">IFERROR(F27/units,0)</f>
        <v>0</v>
      </c>
      <c r="H27" s="429"/>
      <c r="I27" s="150"/>
      <c r="J27" s="1180"/>
      <c r="K27" s="1180"/>
      <c r="L27" s="27"/>
      <c r="T27" s="35"/>
    </row>
    <row r="28" spans="1:31" ht="17.149999999999999" customHeight="1">
      <c r="B28" s="668"/>
      <c r="D28" s="1166" t="s">
        <v>485</v>
      </c>
      <c r="E28" s="1167"/>
      <c r="F28" s="143"/>
      <c r="G28" s="371">
        <f t="shared" si="3"/>
        <v>0</v>
      </c>
      <c r="H28" s="429"/>
      <c r="I28" s="478"/>
      <c r="J28" s="1160"/>
      <c r="K28" s="1161"/>
      <c r="T28" s="35"/>
    </row>
    <row r="29" spans="1:31" ht="17.149999999999999" customHeight="1">
      <c r="B29" s="103"/>
      <c r="D29" s="1166" t="s">
        <v>916</v>
      </c>
      <c r="E29" s="1167"/>
      <c r="F29" s="143"/>
      <c r="G29" s="371">
        <f t="shared" si="3"/>
        <v>0</v>
      </c>
      <c r="H29" s="429"/>
      <c r="I29" s="697" t="s">
        <v>529</v>
      </c>
      <c r="J29" s="1162"/>
      <c r="K29" s="1163"/>
      <c r="L29" s="27"/>
      <c r="T29" s="35"/>
    </row>
    <row r="30" spans="1:31" ht="17.149999999999999" customHeight="1">
      <c r="B30" s="668"/>
      <c r="D30" s="148" t="s">
        <v>530</v>
      </c>
      <c r="E30" s="524"/>
      <c r="F30" s="143"/>
      <c r="G30" s="371">
        <f t="shared" si="3"/>
        <v>0</v>
      </c>
      <c r="H30" s="429"/>
      <c r="I30" s="478"/>
      <c r="J30" s="1162"/>
      <c r="K30" s="1163"/>
      <c r="L30" s="27"/>
      <c r="T30" s="35"/>
    </row>
    <row r="31" spans="1:31" ht="17.149999999999999" customHeight="1">
      <c r="B31" s="668"/>
      <c r="D31" s="148" t="s">
        <v>530</v>
      </c>
      <c r="E31" s="524"/>
      <c r="F31" s="143"/>
      <c r="G31" s="371">
        <f t="shared" si="3"/>
        <v>0</v>
      </c>
      <c r="H31" s="429"/>
      <c r="I31" s="478"/>
      <c r="J31" s="1162"/>
      <c r="K31" s="1163"/>
      <c r="L31" s="27"/>
      <c r="T31" s="35"/>
    </row>
    <row r="32" spans="1:31" ht="17.149999999999999" customHeight="1">
      <c r="B32" s="668"/>
      <c r="D32" s="148" t="s">
        <v>530</v>
      </c>
      <c r="E32" s="524"/>
      <c r="F32" s="143"/>
      <c r="G32" s="371">
        <f t="shared" si="3"/>
        <v>0</v>
      </c>
      <c r="H32" s="429"/>
      <c r="I32" s="478"/>
      <c r="J32" s="1162"/>
      <c r="K32" s="1163"/>
      <c r="L32" s="27"/>
      <c r="T32" s="35"/>
    </row>
    <row r="33" spans="2:31" ht="17.149999999999999" customHeight="1">
      <c r="B33" s="668"/>
      <c r="D33" s="148" t="s">
        <v>530</v>
      </c>
      <c r="E33" s="524"/>
      <c r="F33" s="143"/>
      <c r="G33" s="371">
        <f t="shared" si="3"/>
        <v>0</v>
      </c>
      <c r="H33" s="429"/>
      <c r="I33" s="478"/>
      <c r="J33" s="1164"/>
      <c r="K33" s="1165"/>
      <c r="L33" s="27"/>
      <c r="T33" s="35"/>
    </row>
    <row r="34" spans="2:31" ht="17.149999999999999" customHeight="1">
      <c r="B34" s="668"/>
      <c r="D34" s="148" t="s">
        <v>530</v>
      </c>
      <c r="E34" s="524"/>
      <c r="F34" s="143"/>
      <c r="G34" s="371">
        <f t="shared" si="3"/>
        <v>0</v>
      </c>
      <c r="H34" s="429"/>
      <c r="I34" s="150"/>
      <c r="K34" s="602"/>
      <c r="L34" s="27"/>
      <c r="T34" s="35"/>
    </row>
    <row r="35" spans="2:31" ht="17.149999999999999" customHeight="1">
      <c r="B35" s="668"/>
      <c r="D35" s="1166" t="s">
        <v>639</v>
      </c>
      <c r="E35" s="1167"/>
      <c r="F35" s="143"/>
      <c r="G35" s="371">
        <f t="shared" si="3"/>
        <v>0</v>
      </c>
      <c r="H35" s="466"/>
      <c r="I35" s="151"/>
      <c r="J35" s="602"/>
      <c r="K35" s="602"/>
      <c r="L35" s="27"/>
      <c r="T35" s="35"/>
      <c r="AD35" s="1" t="s">
        <v>315</v>
      </c>
    </row>
    <row r="36" spans="2:31" ht="17.149999999999999" customHeight="1">
      <c r="B36" s="668"/>
      <c r="D36" s="1166" t="s">
        <v>85</v>
      </c>
      <c r="E36" s="1167"/>
      <c r="F36" s="143"/>
      <c r="G36" s="371">
        <f t="shared" si="3"/>
        <v>0</v>
      </c>
      <c r="H36" s="466"/>
      <c r="I36" s="150"/>
      <c r="J36" s="602"/>
      <c r="L36" s="27"/>
      <c r="T36" s="35"/>
      <c r="AD36" s="289">
        <f>IF(E30="Federal Grant",F30,0)</f>
        <v>0</v>
      </c>
      <c r="AE36" s="288"/>
    </row>
    <row r="37" spans="2:31" ht="17.149999999999999" customHeight="1">
      <c r="B37" s="668"/>
      <c r="D37" s="531" t="s">
        <v>914</v>
      </c>
      <c r="E37" s="219"/>
      <c r="F37" s="143"/>
      <c r="G37" s="430"/>
      <c r="H37" s="466"/>
      <c r="I37" s="150"/>
      <c r="J37" s="602"/>
      <c r="K37" s="998"/>
      <c r="L37" s="27"/>
      <c r="T37" s="35"/>
      <c r="AD37" s="290"/>
    </row>
    <row r="38" spans="2:31" ht="17.149999999999999" customHeight="1">
      <c r="B38" s="668"/>
      <c r="D38" s="531" t="s">
        <v>915</v>
      </c>
      <c r="E38" s="219"/>
      <c r="F38" s="143"/>
      <c r="G38" s="430"/>
      <c r="H38" s="466"/>
      <c r="I38" s="669" t="s">
        <v>580</v>
      </c>
      <c r="J38" s="603"/>
      <c r="K38" s="998" t="s">
        <v>581</v>
      </c>
      <c r="L38" s="27"/>
      <c r="T38" s="35"/>
      <c r="AD38" s="290"/>
    </row>
    <row r="39" spans="2:31" ht="17.149999999999999" customHeight="1">
      <c r="B39" s="103"/>
      <c r="D39" s="1173" t="s">
        <v>678</v>
      </c>
      <c r="E39" s="1174"/>
      <c r="F39" s="143"/>
      <c r="G39" s="430">
        <f>IFERROR(F39/units,0)</f>
        <v>0</v>
      </c>
      <c r="H39" s="467" t="s">
        <v>274</v>
      </c>
      <c r="I39" s="507" t="s">
        <v>943</v>
      </c>
      <c r="J39" s="1181"/>
      <c r="K39" s="1181"/>
      <c r="L39" s="27"/>
      <c r="T39" s="35"/>
      <c r="AD39" s="290">
        <f>IF(E31="Federal Grant",F31,0)</f>
        <v>0</v>
      </c>
    </row>
    <row r="40" spans="2:31" ht="17" customHeight="1" thickBot="1">
      <c r="B40" s="517"/>
      <c r="C40"/>
      <c r="D40" s="1157" t="s">
        <v>495</v>
      </c>
      <c r="E40" s="1157"/>
      <c r="F40" s="149">
        <f>SUM(F27:F39)-F38</f>
        <v>0</v>
      </c>
      <c r="G40" s="149">
        <f>SUM(G27:G39)</f>
        <v>0</v>
      </c>
      <c r="H40" s="137"/>
      <c r="L40" s="27"/>
      <c r="T40" s="35"/>
      <c r="AD40" s="290">
        <f>IF(E32="Federal Grant",F32,0)</f>
        <v>0</v>
      </c>
    </row>
    <row r="41" spans="2:31" ht="19.5" customHeight="1">
      <c r="B41" s="694"/>
      <c r="C41"/>
      <c r="D41" s="17" t="s">
        <v>496</v>
      </c>
      <c r="E41" s="17"/>
      <c r="F41" s="142">
        <f>F22+F40</f>
        <v>0</v>
      </c>
      <c r="G41" s="372" t="str">
        <f>IFERROR(F41/units,"-")</f>
        <v>-</v>
      </c>
      <c r="H41" s="9"/>
      <c r="I41" s="1168" t="s">
        <v>289</v>
      </c>
      <c r="J41" s="1169"/>
      <c r="T41" s="35"/>
      <c r="AD41" s="290">
        <f>IF(E33="Federal Grant",F33,0)</f>
        <v>0</v>
      </c>
    </row>
    <row r="42" spans="2:31" ht="19.5" customHeight="1" thickBot="1">
      <c r="B42" s="517"/>
      <c r="C42"/>
      <c r="D42" s="17" t="s">
        <v>194</v>
      </c>
      <c r="E42" s="17"/>
      <c r="F42" s="142">
        <f>TDC</f>
        <v>0</v>
      </c>
      <c r="G42" s="372" t="str">
        <f>IFERROR(TDC/units,"-")</f>
        <v>-</v>
      </c>
      <c r="H42" s="9"/>
      <c r="I42" s="1183" t="str">
        <f>IFERROR('8)Housing Credits'!F12,"-")</f>
        <v>-</v>
      </c>
      <c r="J42" s="1184"/>
      <c r="T42" s="35"/>
      <c r="AD42" s="291">
        <f>IF(E34="Federal Grant",F34,0)</f>
        <v>0</v>
      </c>
      <c r="AE42" s="15"/>
    </row>
    <row r="43" spans="2:31" ht="27" customHeight="1">
      <c r="B43" s="517"/>
      <c r="C43"/>
      <c r="D43" s="745" t="s">
        <v>536</v>
      </c>
      <c r="E43" s="623"/>
      <c r="F43" s="1261">
        <f>F41-TDC</f>
        <v>0</v>
      </c>
      <c r="G43" s="681" t="str">
        <f>IFERROR(F43/units,"-")</f>
        <v>-</v>
      </c>
      <c r="I43" s="1170" t="s">
        <v>702</v>
      </c>
      <c r="J43" s="1171"/>
      <c r="K43" s="994" t="s">
        <v>940</v>
      </c>
      <c r="T43" s="35"/>
      <c r="AD43" s="249">
        <f>SUM(AD36:AD42)</f>
        <v>0</v>
      </c>
    </row>
    <row r="44" spans="2:31" ht="20" customHeight="1" thickBot="1">
      <c r="C44"/>
      <c r="D44" s="21"/>
      <c r="E44" s="1187" t="s">
        <v>590</v>
      </c>
      <c r="F44" s="31"/>
      <c r="I44" s="1185"/>
      <c r="J44" s="1186"/>
      <c r="K44" s="995"/>
      <c r="S44" s="35"/>
    </row>
    <row r="45" spans="2:31" s="255" customFormat="1" ht="32.5">
      <c r="D45" s="334" t="s">
        <v>679</v>
      </c>
      <c r="E45" s="1188"/>
      <c r="F45" s="431" t="s">
        <v>294</v>
      </c>
      <c r="G45" s="1182" t="s">
        <v>287</v>
      </c>
      <c r="H45" s="1182"/>
      <c r="I45" s="1182"/>
      <c r="J45" s="604"/>
      <c r="K45" s="604"/>
      <c r="S45" s="256"/>
    </row>
    <row r="46" spans="2:31" s="282" customFormat="1" ht="16.25" customHeight="1">
      <c r="D46" s="698" t="s">
        <v>705</v>
      </c>
      <c r="E46" s="469"/>
      <c r="F46" s="292">
        <f t="shared" ref="F46:F55" si="4">IFERROR(E46/TDC,0)</f>
        <v>0</v>
      </c>
      <c r="G46" s="1131"/>
      <c r="H46" s="1132"/>
      <c r="I46" s="1133"/>
      <c r="J46" s="605"/>
      <c r="K46" s="606"/>
      <c r="M46" s="378"/>
      <c r="N46" s="378"/>
      <c r="O46" s="378"/>
    </row>
    <row r="47" spans="2:31" s="282" customFormat="1" ht="16.25" customHeight="1">
      <c r="D47" s="699" t="s">
        <v>706</v>
      </c>
      <c r="E47" s="469"/>
      <c r="F47" s="292">
        <f t="shared" si="4"/>
        <v>0</v>
      </c>
      <c r="G47" s="492"/>
      <c r="H47" s="493"/>
      <c r="I47" s="494"/>
      <c r="J47" s="605"/>
      <c r="K47" s="606"/>
      <c r="M47" s="378"/>
      <c r="N47" s="378"/>
      <c r="O47" s="378"/>
    </row>
    <row r="48" spans="2:31" s="282" customFormat="1" ht="16.25" customHeight="1">
      <c r="D48" s="468" t="s">
        <v>314</v>
      </c>
      <c r="E48" s="470"/>
      <c r="F48" s="292">
        <f t="shared" si="4"/>
        <v>0</v>
      </c>
      <c r="G48" s="1131"/>
      <c r="H48" s="1132"/>
      <c r="I48" s="1133"/>
      <c r="J48" s="605"/>
      <c r="K48" s="606"/>
      <c r="M48" s="378"/>
      <c r="N48" s="378"/>
      <c r="O48" s="378"/>
    </row>
    <row r="49" spans="1:19" s="282" customFormat="1" ht="16.25" customHeight="1">
      <c r="D49" s="468" t="s">
        <v>144</v>
      </c>
      <c r="E49" s="469"/>
      <c r="F49" s="292">
        <f t="shared" si="4"/>
        <v>0</v>
      </c>
      <c r="G49" s="1131"/>
      <c r="H49" s="1132"/>
      <c r="I49" s="1133"/>
      <c r="J49" s="605"/>
      <c r="K49" s="607"/>
      <c r="M49" s="378"/>
      <c r="N49" s="378"/>
      <c r="O49" s="378"/>
    </row>
    <row r="50" spans="1:19" s="282" customFormat="1" ht="16.25" customHeight="1">
      <c r="A50" s="1149"/>
      <c r="B50" s="1149"/>
      <c r="C50" s="1149"/>
      <c r="D50" s="499" t="s">
        <v>545</v>
      </c>
      <c r="E50" s="469"/>
      <c r="F50" s="292">
        <f t="shared" si="4"/>
        <v>0</v>
      </c>
      <c r="G50" s="1131"/>
      <c r="H50" s="1132"/>
      <c r="I50" s="1133"/>
      <c r="J50" s="605"/>
      <c r="K50" s="607"/>
      <c r="M50" s="378"/>
      <c r="N50" s="378"/>
      <c r="O50" s="378"/>
    </row>
    <row r="51" spans="1:19" s="282" customFormat="1" ht="16.25" customHeight="1">
      <c r="A51" s="1149" t="s">
        <v>544</v>
      </c>
      <c r="B51" s="1149"/>
      <c r="C51" s="1149"/>
      <c r="D51" s="233" t="s">
        <v>741</v>
      </c>
      <c r="E51" s="470"/>
      <c r="F51" s="292">
        <f t="shared" si="4"/>
        <v>0</v>
      </c>
      <c r="G51" s="1131"/>
      <c r="H51" s="1132"/>
      <c r="I51" s="1133"/>
      <c r="J51" s="605"/>
      <c r="K51" s="607"/>
      <c r="M51" s="378"/>
      <c r="N51" s="378"/>
      <c r="O51" s="378"/>
    </row>
    <row r="52" spans="1:19" s="282" customFormat="1" ht="16.25" customHeight="1">
      <c r="D52" s="148" t="s">
        <v>138</v>
      </c>
      <c r="E52" s="469"/>
      <c r="F52" s="292">
        <f t="shared" si="4"/>
        <v>0</v>
      </c>
      <c r="G52" s="1131"/>
      <c r="H52" s="1132"/>
      <c r="I52" s="1133"/>
      <c r="J52" s="605"/>
      <c r="K52" s="607"/>
      <c r="M52" s="378"/>
      <c r="N52" s="378"/>
      <c r="O52" s="378"/>
    </row>
    <row r="53" spans="1:19" s="282" customFormat="1" ht="16.25" customHeight="1">
      <c r="D53" s="148" t="s">
        <v>138</v>
      </c>
      <c r="E53" s="469"/>
      <c r="F53" s="292">
        <f t="shared" si="4"/>
        <v>0</v>
      </c>
      <c r="G53" s="492"/>
      <c r="H53" s="493"/>
      <c r="I53" s="494"/>
      <c r="J53" s="605"/>
      <c r="K53" s="607"/>
      <c r="M53" s="378"/>
      <c r="N53" s="378"/>
      <c r="O53" s="378"/>
    </row>
    <row r="54" spans="1:19" s="282" customFormat="1" ht="16.25" customHeight="1">
      <c r="D54" s="148" t="s">
        <v>138</v>
      </c>
      <c r="E54" s="470"/>
      <c r="F54" s="292">
        <f t="shared" si="4"/>
        <v>0</v>
      </c>
      <c r="G54" s="1131"/>
      <c r="H54" s="1132"/>
      <c r="I54" s="1133"/>
      <c r="J54" s="605"/>
      <c r="K54" s="607"/>
      <c r="M54" s="378"/>
      <c r="N54" s="378"/>
      <c r="O54" s="378"/>
    </row>
    <row r="55" spans="1:19" s="282" customFormat="1" ht="16.25" customHeight="1">
      <c r="D55" s="148" t="s">
        <v>193</v>
      </c>
      <c r="E55" s="469"/>
      <c r="F55" s="292">
        <f t="shared" si="4"/>
        <v>0</v>
      </c>
      <c r="G55" s="1131"/>
      <c r="H55" s="1132"/>
      <c r="I55" s="1133"/>
      <c r="J55" s="605"/>
      <c r="K55" s="606"/>
      <c r="M55" s="378"/>
      <c r="N55" s="378"/>
      <c r="O55" s="378"/>
    </row>
    <row r="56" spans="1:19" s="282" customFormat="1" ht="14">
      <c r="D56" s="432" t="s">
        <v>497</v>
      </c>
      <c r="E56" s="285">
        <f>SUM(E46:E55)</f>
        <v>0</v>
      </c>
      <c r="F56" s="284">
        <f>SUM(F46:F55)</f>
        <v>0</v>
      </c>
      <c r="G56" s="286"/>
      <c r="H56" s="286"/>
      <c r="I56" s="287"/>
      <c r="J56" s="605"/>
      <c r="K56" s="606"/>
      <c r="M56" s="378"/>
      <c r="N56" s="378"/>
      <c r="O56" s="378"/>
    </row>
    <row r="57" spans="1:19" s="721" customFormat="1" ht="15" customHeight="1">
      <c r="D57" s="752" t="s">
        <v>591</v>
      </c>
      <c r="E57" s="746">
        <f>TDC-E56</f>
        <v>0</v>
      </c>
      <c r="F57" s="747">
        <f>IFERROR(E57/TDC,0)</f>
        <v>0</v>
      </c>
      <c r="G57" s="1262" t="s">
        <v>939</v>
      </c>
      <c r="H57" s="678"/>
      <c r="I57" s="679"/>
      <c r="J57" s="680"/>
      <c r="K57" s="680"/>
    </row>
    <row r="58" spans="1:19" s="42" customFormat="1" ht="13.75" customHeight="1">
      <c r="D58" s="91"/>
      <c r="E58" s="445"/>
      <c r="F58" s="445"/>
      <c r="H58" s="91"/>
      <c r="J58" s="608"/>
      <c r="K58" s="608"/>
      <c r="M58" s="377"/>
      <c r="N58" s="377"/>
      <c r="O58" s="377"/>
      <c r="S58" s="52"/>
    </row>
    <row r="59" spans="1:19" ht="17.149999999999999" customHeight="1">
      <c r="E59" s="1"/>
      <c r="G59" s="12"/>
      <c r="H59" s="12"/>
      <c r="I59" s="595"/>
      <c r="K59"/>
      <c r="L59" s="255"/>
      <c r="M59" s="210"/>
      <c r="N59" s="210"/>
      <c r="O59" s="210"/>
    </row>
    <row r="60" spans="1:19" ht="34" customHeight="1">
      <c r="B60" s="1134" t="s">
        <v>29</v>
      </c>
      <c r="C60" s="1134"/>
      <c r="D60" s="1135"/>
      <c r="E60" s="1140" t="s">
        <v>146</v>
      </c>
      <c r="F60" s="1141" t="s">
        <v>244</v>
      </c>
      <c r="G60" s="1141" t="s">
        <v>834</v>
      </c>
      <c r="H60" s="1148"/>
      <c r="I60" s="1142" t="s">
        <v>756</v>
      </c>
      <c r="J60" s="759"/>
      <c r="L60" s="255"/>
      <c r="N60" s="210"/>
      <c r="O60" s="210"/>
      <c r="P60" s="210"/>
    </row>
    <row r="61" spans="1:19" ht="15.5">
      <c r="B61" s="1136"/>
      <c r="C61" s="1136"/>
      <c r="D61" s="1137"/>
      <c r="E61" s="1140"/>
      <c r="F61" s="1141"/>
      <c r="G61" s="1145" t="s">
        <v>755</v>
      </c>
      <c r="H61" s="1145" t="s">
        <v>757</v>
      </c>
      <c r="I61" s="1143"/>
      <c r="J61" s="759"/>
      <c r="L61" s="255"/>
      <c r="N61" s="210"/>
      <c r="O61" s="210"/>
      <c r="P61" s="210"/>
    </row>
    <row r="62" spans="1:19" ht="16.25" customHeight="1">
      <c r="B62" s="1138"/>
      <c r="C62" s="1138"/>
      <c r="D62" s="1139"/>
      <c r="E62" s="1140"/>
      <c r="F62" s="1141"/>
      <c r="G62" s="1146"/>
      <c r="H62" s="1147"/>
      <c r="I62" s="1144"/>
      <c r="J62" s="759"/>
      <c r="L62" s="255"/>
      <c r="N62" s="210"/>
      <c r="O62" s="210"/>
      <c r="P62" s="210"/>
    </row>
    <row r="63" spans="1:19" ht="17.149999999999999" customHeight="1">
      <c r="D63" s="6"/>
      <c r="L63" s="255"/>
      <c r="N63" s="210"/>
      <c r="O63" s="210"/>
      <c r="P63" s="210"/>
    </row>
    <row r="64" spans="1:19" ht="17.149999999999999" customHeight="1">
      <c r="D64" s="16" t="s">
        <v>126</v>
      </c>
      <c r="E64" s="471"/>
      <c r="F64" s="471"/>
      <c r="G64" s="15"/>
      <c r="I64" s="15"/>
      <c r="L64" s="255"/>
      <c r="N64" s="210"/>
      <c r="O64" s="210"/>
      <c r="P64" s="210"/>
    </row>
    <row r="65" spans="1:15" ht="17.149999999999999" customHeight="1">
      <c r="A65" s="1258" t="s">
        <v>945</v>
      </c>
      <c r="B65" s="1258"/>
      <c r="C65" s="103"/>
      <c r="D65" s="153" t="s">
        <v>22</v>
      </c>
      <c r="E65" s="422">
        <f>SUM(G65:I65)</f>
        <v>0</v>
      </c>
      <c r="F65" s="144">
        <f>IFERROR(E65/units,0)</f>
        <v>0</v>
      </c>
      <c r="G65" s="318"/>
      <c r="H65" s="317"/>
      <c r="I65" s="317"/>
      <c r="J65" s="602"/>
      <c r="K65" s="602"/>
      <c r="L65" s="210"/>
      <c r="O65" s="157"/>
    </row>
    <row r="66" spans="1:15" ht="17.149999999999999" customHeight="1">
      <c r="A66" s="1258"/>
      <c r="B66" s="1258"/>
      <c r="C66" s="103"/>
      <c r="D66" s="27" t="s">
        <v>944</v>
      </c>
      <c r="E66" s="144">
        <f>SUM(G66:I66)</f>
        <v>0</v>
      </c>
      <c r="F66" s="144">
        <f>IFERROR(E66/units,0)</f>
        <v>0</v>
      </c>
      <c r="G66" s="318"/>
      <c r="H66" s="318"/>
      <c r="I66" s="760"/>
      <c r="J66" s="602"/>
      <c r="K66" s="602"/>
      <c r="L66" s="210"/>
    </row>
    <row r="67" spans="1:15" ht="17.149999999999999" customHeight="1">
      <c r="B67" s="25"/>
      <c r="D67" s="19" t="s">
        <v>127</v>
      </c>
      <c r="E67" s="141">
        <f>SUM(E65:E66)</f>
        <v>0</v>
      </c>
      <c r="F67" s="141"/>
      <c r="G67" s="319">
        <f>SUM(G65:G66)</f>
        <v>0</v>
      </c>
      <c r="H67" s="319">
        <f>SUM(H65:H66)</f>
        <v>0</v>
      </c>
      <c r="I67" s="319">
        <f>SUM(I65:I66)</f>
        <v>0</v>
      </c>
      <c r="L67" s="255"/>
    </row>
    <row r="68" spans="1:15" ht="17.149999999999999" customHeight="1">
      <c r="B68" s="25"/>
      <c r="E68" s="9"/>
      <c r="F68" s="9"/>
      <c r="G68" s="12"/>
      <c r="H68" s="12"/>
      <c r="I68" s="12"/>
      <c r="L68" s="255"/>
    </row>
    <row r="69" spans="1:15" ht="17.149999999999999" customHeight="1">
      <c r="B69" s="25"/>
      <c r="D69" s="16" t="s">
        <v>253</v>
      </c>
      <c r="E69" s="9"/>
      <c r="F69" s="9"/>
      <c r="G69" s="12"/>
      <c r="H69" s="12"/>
      <c r="I69" s="12"/>
      <c r="L69" s="255"/>
    </row>
    <row r="70" spans="1:15" ht="17.149999999999999" customHeight="1">
      <c r="A70" s="27"/>
      <c r="B70" s="27"/>
      <c r="C70" s="27"/>
      <c r="D70" s="482" t="s">
        <v>87</v>
      </c>
      <c r="E70" s="480"/>
      <c r="F70" s="480"/>
      <c r="G70" s="481"/>
      <c r="H70" s="481"/>
      <c r="I70" s="481"/>
      <c r="J70" s="602"/>
      <c r="K70" s="602"/>
      <c r="L70" s="210"/>
    </row>
    <row r="71" spans="1:15" ht="17.149999999999999" customHeight="1">
      <c r="A71" s="27"/>
      <c r="B71" s="101"/>
      <c r="C71" s="103"/>
      <c r="D71" s="153" t="s">
        <v>89</v>
      </c>
      <c r="E71" s="144">
        <f>SUM(G71:I71)</f>
        <v>0</v>
      </c>
      <c r="F71" s="144">
        <f>IFERROR(E71/units,0)</f>
        <v>0</v>
      </c>
      <c r="G71" s="317"/>
      <c r="H71" s="317"/>
      <c r="I71" s="317"/>
      <c r="J71" s="602"/>
      <c r="K71" s="602"/>
      <c r="L71" s="210"/>
    </row>
    <row r="72" spans="1:15" ht="17.149999999999999" customHeight="1">
      <c r="A72" s="27"/>
      <c r="B72" s="101"/>
      <c r="C72" s="103"/>
      <c r="D72" s="27" t="s">
        <v>88</v>
      </c>
      <c r="E72" s="144">
        <f>SUM(G72:I72)</f>
        <v>0</v>
      </c>
      <c r="F72" s="144">
        <f>IFERROR(E72/units,0)</f>
        <v>0</v>
      </c>
      <c r="G72" s="317"/>
      <c r="H72" s="317"/>
      <c r="I72" s="317"/>
      <c r="J72" s="602"/>
      <c r="K72" s="602"/>
      <c r="L72" s="210"/>
    </row>
    <row r="73" spans="1:15" ht="17.149999999999999" customHeight="1">
      <c r="A73" s="27"/>
      <c r="B73" s="101"/>
      <c r="C73" s="103"/>
      <c r="D73" s="27" t="s">
        <v>489</v>
      </c>
      <c r="E73" s="144">
        <f>SUM(G73:I73)</f>
        <v>0</v>
      </c>
      <c r="F73" s="144">
        <f>IFERROR(E73/units,0)</f>
        <v>0</v>
      </c>
      <c r="G73" s="317"/>
      <c r="H73" s="317"/>
      <c r="I73" s="317"/>
      <c r="J73" s="602"/>
      <c r="K73" s="602"/>
      <c r="L73" s="210"/>
    </row>
    <row r="74" spans="1:15" ht="17.149999999999999" customHeight="1">
      <c r="A74" s="27"/>
      <c r="B74" s="101"/>
      <c r="C74" s="103"/>
      <c r="D74" s="253" t="s">
        <v>491</v>
      </c>
      <c r="E74" s="144">
        <f>SUM(G74:I74)</f>
        <v>0</v>
      </c>
      <c r="F74" s="144">
        <f>IFERROR(E74/units,0)</f>
        <v>0</v>
      </c>
      <c r="G74" s="317"/>
      <c r="H74" s="322"/>
      <c r="I74" s="322"/>
      <c r="J74" s="602"/>
      <c r="K74" s="602"/>
      <c r="L74" s="210"/>
    </row>
    <row r="75" spans="1:15" ht="17.149999999999999" customHeight="1">
      <c r="A75" s="27"/>
      <c r="B75" s="27"/>
      <c r="C75" s="27"/>
      <c r="D75" s="479" t="s">
        <v>90</v>
      </c>
      <c r="E75" s="480"/>
      <c r="F75" s="480"/>
      <c r="G75" s="481"/>
      <c r="H75" s="481"/>
      <c r="I75" s="481"/>
      <c r="J75" s="602"/>
      <c r="K75" s="602"/>
      <c r="L75" s="210"/>
    </row>
    <row r="76" spans="1:15" ht="17.149999999999999" customHeight="1">
      <c r="A76" s="27"/>
      <c r="B76" s="27"/>
      <c r="C76" s="103"/>
      <c r="D76" s="27" t="s">
        <v>67</v>
      </c>
      <c r="E76" s="144">
        <f t="shared" ref="E76:E82" si="5">SUM(G76:I76)</f>
        <v>0</v>
      </c>
      <c r="F76" s="144">
        <f t="shared" ref="F76:F82" si="6">IFERROR(E76/units,0)</f>
        <v>0</v>
      </c>
      <c r="G76" s="317"/>
      <c r="H76" s="317"/>
      <c r="I76" s="317"/>
      <c r="J76" s="602"/>
      <c r="K76" s="602"/>
      <c r="L76" s="210"/>
    </row>
    <row r="77" spans="1:15" ht="17.149999999999999" customHeight="1">
      <c r="A77" s="27"/>
      <c r="B77" s="152"/>
      <c r="C77" s="103"/>
      <c r="D77" s="27" t="s">
        <v>66</v>
      </c>
      <c r="E77" s="144">
        <f t="shared" si="5"/>
        <v>0</v>
      </c>
      <c r="F77" s="144">
        <f t="shared" si="6"/>
        <v>0</v>
      </c>
      <c r="G77" s="317"/>
      <c r="H77" s="317"/>
      <c r="I77" s="317"/>
      <c r="J77" s="602"/>
      <c r="K77" s="602"/>
      <c r="L77" s="210"/>
    </row>
    <row r="78" spans="1:15" ht="17.149999999999999" customHeight="1">
      <c r="A78" s="27"/>
      <c r="B78" s="27"/>
      <c r="C78" s="103"/>
      <c r="D78" s="27" t="s">
        <v>91</v>
      </c>
      <c r="E78" s="144">
        <f t="shared" si="5"/>
        <v>0</v>
      </c>
      <c r="F78" s="144">
        <f t="shared" si="6"/>
        <v>0</v>
      </c>
      <c r="G78" s="317"/>
      <c r="H78" s="317"/>
      <c r="I78" s="317"/>
      <c r="J78" s="602"/>
      <c r="K78" s="602"/>
      <c r="L78" s="210"/>
    </row>
    <row r="79" spans="1:15" ht="17.149999999999999" customHeight="1">
      <c r="A79" s="27"/>
      <c r="B79" s="27"/>
      <c r="C79" s="103"/>
      <c r="D79" s="27" t="s">
        <v>92</v>
      </c>
      <c r="E79" s="144">
        <f t="shared" si="5"/>
        <v>0</v>
      </c>
      <c r="F79" s="144">
        <f t="shared" si="6"/>
        <v>0</v>
      </c>
      <c r="G79" s="318"/>
      <c r="H79" s="318"/>
      <c r="I79" s="317"/>
      <c r="J79" s="602"/>
      <c r="K79" s="602"/>
      <c r="L79" s="210"/>
    </row>
    <row r="80" spans="1:15" ht="17.149999999999999" customHeight="1">
      <c r="A80" s="27"/>
      <c r="B80" s="27"/>
      <c r="C80" s="103"/>
      <c r="D80" s="27" t="s">
        <v>68</v>
      </c>
      <c r="E80" s="144">
        <f t="shared" si="5"/>
        <v>0</v>
      </c>
      <c r="F80" s="144">
        <f t="shared" si="6"/>
        <v>0</v>
      </c>
      <c r="G80" s="317"/>
      <c r="H80" s="317"/>
      <c r="I80" s="317"/>
      <c r="J80" s="602"/>
      <c r="K80" s="602"/>
      <c r="L80" s="210"/>
    </row>
    <row r="81" spans="1:12" ht="17.149999999999999" customHeight="1">
      <c r="A81" s="27"/>
      <c r="B81" s="27"/>
      <c r="C81" s="103"/>
      <c r="D81" s="27" t="s">
        <v>69</v>
      </c>
      <c r="E81" s="144">
        <f t="shared" si="5"/>
        <v>0</v>
      </c>
      <c r="F81" s="144">
        <f t="shared" si="6"/>
        <v>0</v>
      </c>
      <c r="G81" s="317"/>
      <c r="H81" s="317"/>
      <c r="I81" s="317"/>
      <c r="J81" s="602"/>
      <c r="K81" s="602"/>
      <c r="L81" s="210"/>
    </row>
    <row r="82" spans="1:12" ht="17.149999999999999" customHeight="1">
      <c r="A82" s="27"/>
      <c r="B82" s="27"/>
      <c r="C82" s="103"/>
      <c r="D82" s="27" t="s">
        <v>70</v>
      </c>
      <c r="E82" s="144">
        <f t="shared" si="5"/>
        <v>0</v>
      </c>
      <c r="F82" s="144">
        <f t="shared" si="6"/>
        <v>0</v>
      </c>
      <c r="G82" s="317"/>
      <c r="H82" s="317"/>
      <c r="I82" s="317"/>
      <c r="J82" s="602"/>
      <c r="K82" s="602"/>
      <c r="L82" s="210"/>
    </row>
    <row r="83" spans="1:12" ht="17.149999999999999" customHeight="1">
      <c r="A83" s="27"/>
      <c r="B83" s="27"/>
      <c r="C83" s="27"/>
      <c r="D83" s="479" t="s">
        <v>93</v>
      </c>
      <c r="E83" s="480"/>
      <c r="F83" s="480"/>
      <c r="G83" s="481"/>
      <c r="H83" s="481"/>
      <c r="I83" s="481"/>
      <c r="J83" s="602"/>
      <c r="K83" s="602"/>
      <c r="L83" s="210"/>
    </row>
    <row r="84" spans="1:12" ht="17.149999999999999" customHeight="1">
      <c r="A84" s="27"/>
      <c r="B84" s="27"/>
      <c r="C84" s="103"/>
      <c r="D84" s="27" t="s">
        <v>94</v>
      </c>
      <c r="E84" s="144">
        <f t="shared" ref="E84:E91" si="7">SUM(G84:I84)</f>
        <v>0</v>
      </c>
      <c r="F84" s="144">
        <f t="shared" ref="F84:F91" si="8">IFERROR(E84/units,0)</f>
        <v>0</v>
      </c>
      <c r="G84" s="317"/>
      <c r="H84" s="317"/>
      <c r="I84" s="317"/>
      <c r="J84" s="602"/>
      <c r="K84" s="602"/>
      <c r="L84" s="210"/>
    </row>
    <row r="85" spans="1:12" ht="17.149999999999999" customHeight="1">
      <c r="A85" s="27"/>
      <c r="B85" s="27"/>
      <c r="C85" s="103"/>
      <c r="D85" s="27" t="s">
        <v>10</v>
      </c>
      <c r="E85" s="144">
        <f t="shared" si="7"/>
        <v>0</v>
      </c>
      <c r="F85" s="144">
        <f t="shared" si="8"/>
        <v>0</v>
      </c>
      <c r="G85" s="317"/>
      <c r="H85" s="317"/>
      <c r="I85" s="317"/>
      <c r="J85" s="609" t="str">
        <f>IF(ISERROR($E$85/($E$96-SUM($E$85:$E$87))),"N/A",$E$85/($E$96-SUM($E$85:$E$87)))</f>
        <v>N/A</v>
      </c>
      <c r="K85" s="602" t="s">
        <v>295</v>
      </c>
      <c r="L85" s="210"/>
    </row>
    <row r="86" spans="1:12" ht="17.149999999999999" customHeight="1">
      <c r="A86" s="27"/>
      <c r="B86" s="27"/>
      <c r="C86" s="103"/>
      <c r="D86" s="27" t="s">
        <v>9</v>
      </c>
      <c r="E86" s="144">
        <f t="shared" si="7"/>
        <v>0</v>
      </c>
      <c r="F86" s="144">
        <f t="shared" si="8"/>
        <v>0</v>
      </c>
      <c r="G86" s="317"/>
      <c r="H86" s="317"/>
      <c r="I86" s="317"/>
      <c r="J86" s="609" t="str">
        <f>IF(ISERROR($E$86/($E$96-SUM($E$85:$E$87))),"N/A",$E$86/($E$96-SUM($E$85:$E$87)))</f>
        <v>N/A</v>
      </c>
      <c r="K86" s="602" t="s">
        <v>295</v>
      </c>
      <c r="L86" s="210"/>
    </row>
    <row r="87" spans="1:12" ht="17.149999999999999" customHeight="1">
      <c r="A87" s="27"/>
      <c r="B87" s="27"/>
      <c r="C87" s="103"/>
      <c r="D87" s="27" t="s">
        <v>11</v>
      </c>
      <c r="E87" s="144">
        <f t="shared" si="7"/>
        <v>0</v>
      </c>
      <c r="F87" s="144">
        <f t="shared" si="8"/>
        <v>0</v>
      </c>
      <c r="G87" s="317"/>
      <c r="H87" s="317"/>
      <c r="I87" s="317"/>
      <c r="J87" s="609" t="str">
        <f>IF(ISERROR($E$87/($E$96-SUM($E$85:$E$87))),"N/A",$E$87/($E96-SUM($E$85:$E$87)))</f>
        <v>N/A</v>
      </c>
      <c r="K87" s="602" t="s">
        <v>295</v>
      </c>
      <c r="L87" s="210"/>
    </row>
    <row r="88" spans="1:12" ht="17.149999999999999" customHeight="1">
      <c r="A88" s="27"/>
      <c r="B88" s="27"/>
      <c r="C88" s="103"/>
      <c r="D88" s="27" t="s">
        <v>24</v>
      </c>
      <c r="E88" s="144">
        <f t="shared" si="7"/>
        <v>0</v>
      </c>
      <c r="F88" s="144">
        <f t="shared" si="8"/>
        <v>0</v>
      </c>
      <c r="G88" s="317"/>
      <c r="H88" s="317"/>
      <c r="I88" s="317"/>
      <c r="J88" s="602"/>
      <c r="K88" s="602"/>
      <c r="L88" s="210"/>
    </row>
    <row r="89" spans="1:12" ht="17.149999999999999" customHeight="1">
      <c r="A89" s="27"/>
      <c r="B89" s="27"/>
      <c r="C89" s="103"/>
      <c r="D89" s="27" t="s">
        <v>23</v>
      </c>
      <c r="E89" s="144">
        <f t="shared" si="7"/>
        <v>0</v>
      </c>
      <c r="F89" s="144">
        <f t="shared" si="8"/>
        <v>0</v>
      </c>
      <c r="G89" s="317"/>
      <c r="H89" s="317"/>
      <c r="I89" s="317"/>
      <c r="J89" s="602"/>
      <c r="K89" s="602"/>
      <c r="L89" s="210"/>
    </row>
    <row r="90" spans="1:12" ht="17.149999999999999" customHeight="1">
      <c r="A90" s="27"/>
      <c r="B90" s="27"/>
      <c r="C90" s="103"/>
      <c r="D90" s="27" t="s">
        <v>95</v>
      </c>
      <c r="E90" s="144">
        <f t="shared" si="7"/>
        <v>0</v>
      </c>
      <c r="F90" s="144">
        <f t="shared" si="8"/>
        <v>0</v>
      </c>
      <c r="G90" s="317"/>
      <c r="H90" s="317"/>
      <c r="I90" s="317"/>
      <c r="J90" s="602"/>
      <c r="K90" s="602"/>
      <c r="L90" s="210"/>
    </row>
    <row r="91" spans="1:12" ht="17.149999999999999" customHeight="1">
      <c r="A91" s="27"/>
      <c r="B91" s="27"/>
      <c r="C91" s="103"/>
      <c r="D91" s="27" t="s">
        <v>488</v>
      </c>
      <c r="E91" s="144">
        <f t="shared" si="7"/>
        <v>0</v>
      </c>
      <c r="F91" s="144">
        <f t="shared" si="8"/>
        <v>0</v>
      </c>
      <c r="G91" s="317"/>
      <c r="H91" s="317"/>
      <c r="I91" s="317"/>
      <c r="J91" s="602"/>
      <c r="K91" s="602"/>
      <c r="L91" s="210"/>
    </row>
    <row r="92" spans="1:12" ht="17.149999999999999" customHeight="1">
      <c r="A92" s="27"/>
      <c r="B92" s="27"/>
      <c r="C92" s="27"/>
      <c r="D92" s="479" t="s">
        <v>96</v>
      </c>
      <c r="E92" s="480"/>
      <c r="F92" s="480"/>
      <c r="G92" s="481"/>
      <c r="H92" s="481"/>
      <c r="I92" s="481"/>
      <c r="J92" s="602"/>
      <c r="K92" s="602"/>
      <c r="L92" s="210"/>
    </row>
    <row r="93" spans="1:12" ht="17.149999999999999" customHeight="1">
      <c r="A93" s="27"/>
      <c r="B93" s="27"/>
      <c r="C93" s="27"/>
      <c r="D93" s="154" t="s">
        <v>97</v>
      </c>
      <c r="E93" s="144">
        <f>SUM(G93:I93)</f>
        <v>0</v>
      </c>
      <c r="F93" s="144">
        <f>IFERROR(E93/units,0)</f>
        <v>0</v>
      </c>
      <c r="G93" s="317"/>
      <c r="H93" s="317"/>
      <c r="I93" s="317"/>
      <c r="J93" s="602"/>
      <c r="K93" s="602"/>
      <c r="L93" s="210"/>
    </row>
    <row r="94" spans="1:12" ht="17.149999999999999" customHeight="1">
      <c r="A94" s="27"/>
      <c r="B94" s="27"/>
      <c r="C94" s="27"/>
      <c r="D94" s="154" t="s">
        <v>97</v>
      </c>
      <c r="E94" s="144">
        <f>SUM(G94:I94)</f>
        <v>0</v>
      </c>
      <c r="F94" s="144">
        <f>IFERROR(E94/units,0)</f>
        <v>0</v>
      </c>
      <c r="G94" s="317"/>
      <c r="H94" s="317"/>
      <c r="I94" s="317"/>
      <c r="J94" s="602"/>
      <c r="K94" s="602"/>
      <c r="L94" s="210"/>
    </row>
    <row r="95" spans="1:12" ht="17.149999999999999" customHeight="1">
      <c r="A95" s="27"/>
      <c r="B95" s="27"/>
      <c r="C95" s="27"/>
      <c r="D95" s="154" t="s">
        <v>97</v>
      </c>
      <c r="E95" s="144">
        <f>SUM(G95:I95)</f>
        <v>0</v>
      </c>
      <c r="F95" s="144">
        <f>IFERROR(E95/units,0)</f>
        <v>0</v>
      </c>
      <c r="G95" s="317"/>
      <c r="H95" s="317"/>
      <c r="I95" s="317"/>
      <c r="J95" s="602"/>
      <c r="K95" s="602"/>
      <c r="L95" s="210"/>
    </row>
    <row r="96" spans="1:12" ht="17.149999999999999" customHeight="1">
      <c r="A96" s="1"/>
      <c r="B96" s="1"/>
      <c r="C96" s="1"/>
      <c r="D96" s="19" t="s">
        <v>252</v>
      </c>
      <c r="E96" s="141">
        <f>SUM(E71:E95)</f>
        <v>0</v>
      </c>
      <c r="F96" s="141"/>
      <c r="G96" s="319">
        <f>SUM(G71:G95)</f>
        <v>0</v>
      </c>
      <c r="H96" s="319">
        <f>SUM(H71:H95)</f>
        <v>0</v>
      </c>
      <c r="I96" s="319">
        <f>SUM(I71:I95)</f>
        <v>0</v>
      </c>
      <c r="J96" s="610"/>
      <c r="K96" s="610"/>
      <c r="L96" s="255"/>
    </row>
    <row r="97" spans="1:12" ht="17.149999999999999" customHeight="1">
      <c r="C97"/>
      <c r="D97" s="4"/>
      <c r="E97" s="9"/>
      <c r="F97" s="9"/>
      <c r="G97" s="12"/>
      <c r="H97" s="12"/>
      <c r="I97" s="12"/>
      <c r="L97" s="255"/>
    </row>
    <row r="98" spans="1:12" ht="17.149999999999999" customHeight="1">
      <c r="D98" s="482" t="s">
        <v>98</v>
      </c>
      <c r="E98" s="483"/>
      <c r="F98" s="483"/>
      <c r="G98" s="484"/>
      <c r="H98" s="484"/>
      <c r="I98" s="484"/>
      <c r="L98" s="255"/>
    </row>
    <row r="99" spans="1:12" ht="17.149999999999999" customHeight="1">
      <c r="A99" s="541" t="s">
        <v>159</v>
      </c>
      <c r="B99" s="1129"/>
      <c r="C99" s="1130"/>
      <c r="D99" s="161" t="s">
        <v>736</v>
      </c>
      <c r="E99" s="144">
        <f>SUM(G99:I99)</f>
        <v>0</v>
      </c>
      <c r="F99" s="144">
        <f>IFERROR(E99/units,0)</f>
        <v>0</v>
      </c>
      <c r="G99" s="317"/>
      <c r="H99" s="317"/>
      <c r="I99" s="317"/>
      <c r="J99" s="609" t="str">
        <f>IF(ISERROR($E$99/($E$96)),"N/A",$E$99/($E$96))</f>
        <v>N/A</v>
      </c>
      <c r="K99" s="602" t="s">
        <v>295</v>
      </c>
      <c r="L99" s="210"/>
    </row>
    <row r="100" spans="1:12" ht="17.149999999999999" customHeight="1">
      <c r="C100"/>
      <c r="D100" s="991" t="s">
        <v>938</v>
      </c>
      <c r="E100" s="9"/>
      <c r="F100" s="9"/>
      <c r="G100" s="12"/>
      <c r="H100" s="12"/>
      <c r="I100" s="12"/>
      <c r="L100" s="255"/>
    </row>
    <row r="101" spans="1:12" ht="17.149999999999999" customHeight="1">
      <c r="C101"/>
      <c r="D101" s="990"/>
      <c r="E101" s="9"/>
      <c r="F101" s="9"/>
      <c r="G101" s="12"/>
      <c r="H101" s="12"/>
      <c r="I101" s="12"/>
      <c r="L101" s="255"/>
    </row>
    <row r="102" spans="1:12" ht="17.149999999999999" customHeight="1">
      <c r="C102"/>
      <c r="D102" s="523" t="s">
        <v>486</v>
      </c>
      <c r="E102" s="9"/>
      <c r="F102" s="9"/>
      <c r="G102" s="12"/>
      <c r="H102" s="12"/>
      <c r="I102" s="12"/>
      <c r="L102" s="255"/>
    </row>
    <row r="103" spans="1:12" ht="17.149999999999999" customHeight="1">
      <c r="A103" s="27"/>
      <c r="B103" s="27"/>
      <c r="C103" s="27"/>
      <c r="D103" s="479" t="s">
        <v>99</v>
      </c>
      <c r="E103" s="480"/>
      <c r="F103" s="480"/>
      <c r="G103" s="481"/>
      <c r="H103" s="481"/>
      <c r="I103" s="481"/>
      <c r="J103" s="602"/>
      <c r="K103" s="602"/>
      <c r="L103" s="210"/>
    </row>
    <row r="104" spans="1:12" ht="17.149999999999999" customHeight="1">
      <c r="A104" s="27"/>
      <c r="B104" s="27"/>
      <c r="C104" s="27"/>
      <c r="D104" s="157" t="s">
        <v>758</v>
      </c>
      <c r="E104" s="144">
        <f t="shared" ref="E104:E115" si="9">SUM(G104:I104)</f>
        <v>0</v>
      </c>
      <c r="F104" s="144">
        <f t="shared" ref="F104:F115" si="10">IFERROR(E104/units,0)</f>
        <v>0</v>
      </c>
      <c r="G104" s="317"/>
      <c r="H104" s="317"/>
      <c r="I104" s="317"/>
      <c r="J104" s="602"/>
      <c r="K104" s="602"/>
      <c r="L104" s="210"/>
    </row>
    <row r="105" spans="1:12" ht="17.149999999999999" customHeight="1">
      <c r="A105" s="27"/>
      <c r="B105" s="27"/>
      <c r="C105" s="27"/>
      <c r="D105" s="157" t="s">
        <v>759</v>
      </c>
      <c r="E105" s="144">
        <f t="shared" si="9"/>
        <v>0</v>
      </c>
      <c r="F105" s="144">
        <f t="shared" si="10"/>
        <v>0</v>
      </c>
      <c r="G105" s="317"/>
      <c r="H105" s="317"/>
      <c r="I105" s="317"/>
      <c r="J105" s="602"/>
      <c r="K105" s="602"/>
      <c r="L105" s="210"/>
    </row>
    <row r="106" spans="1:12" ht="17.149999999999999" customHeight="1">
      <c r="A106" s="27"/>
      <c r="B106" s="27"/>
      <c r="C106" s="27"/>
      <c r="D106" s="157" t="s">
        <v>28</v>
      </c>
      <c r="E106" s="144">
        <f t="shared" si="9"/>
        <v>0</v>
      </c>
      <c r="F106" s="144">
        <f t="shared" si="10"/>
        <v>0</v>
      </c>
      <c r="G106" s="317"/>
      <c r="H106" s="317"/>
      <c r="I106" s="317"/>
      <c r="J106" s="602"/>
      <c r="K106" s="602"/>
      <c r="L106" s="210"/>
    </row>
    <row r="107" spans="1:12" ht="17.149999999999999" customHeight="1">
      <c r="A107" s="27"/>
      <c r="B107" s="27"/>
      <c r="C107" s="27"/>
      <c r="D107" s="157" t="s">
        <v>106</v>
      </c>
      <c r="E107" s="144">
        <f t="shared" si="9"/>
        <v>0</v>
      </c>
      <c r="F107" s="144">
        <f t="shared" si="10"/>
        <v>0</v>
      </c>
      <c r="G107" s="317"/>
      <c r="H107" s="317"/>
      <c r="I107" s="317"/>
      <c r="J107" s="602"/>
      <c r="K107" s="602"/>
      <c r="L107" s="210"/>
    </row>
    <row r="108" spans="1:12" ht="17.149999999999999" customHeight="1">
      <c r="A108" s="27"/>
      <c r="B108" s="27"/>
      <c r="C108" s="27"/>
      <c r="D108" s="157" t="s">
        <v>26</v>
      </c>
      <c r="E108" s="144">
        <f t="shared" si="9"/>
        <v>0</v>
      </c>
      <c r="F108" s="144">
        <f t="shared" si="10"/>
        <v>0</v>
      </c>
      <c r="G108" s="317"/>
      <c r="H108" s="317"/>
      <c r="I108" s="317"/>
      <c r="J108" s="602"/>
      <c r="K108" s="602"/>
      <c r="L108" s="157"/>
    </row>
    <row r="109" spans="1:12" ht="17.149999999999999" customHeight="1">
      <c r="A109" s="27"/>
      <c r="B109" s="27"/>
      <c r="C109" s="27"/>
      <c r="D109" s="157" t="s">
        <v>102</v>
      </c>
      <c r="E109" s="144">
        <f t="shared" si="9"/>
        <v>0</v>
      </c>
      <c r="F109" s="144">
        <f t="shared" si="10"/>
        <v>0</v>
      </c>
      <c r="G109" s="317"/>
      <c r="H109" s="317"/>
      <c r="I109" s="317"/>
      <c r="J109" s="602"/>
      <c r="K109" s="602"/>
      <c r="L109" s="157"/>
    </row>
    <row r="110" spans="1:12" ht="17.149999999999999" customHeight="1">
      <c r="A110" s="27"/>
      <c r="B110" s="27"/>
      <c r="C110" s="27"/>
      <c r="D110" s="157" t="s">
        <v>14</v>
      </c>
      <c r="E110" s="144">
        <f>SUM(G110:I110)</f>
        <v>0</v>
      </c>
      <c r="F110" s="144">
        <f t="shared" si="10"/>
        <v>0</v>
      </c>
      <c r="G110" s="317"/>
      <c r="H110" s="317"/>
      <c r="I110" s="317"/>
      <c r="J110" s="602"/>
      <c r="K110" s="602"/>
      <c r="L110" s="157"/>
    </row>
    <row r="111" spans="1:12" ht="17.149999999999999" customHeight="1">
      <c r="A111" s="27"/>
      <c r="B111" s="27"/>
      <c r="C111" s="27"/>
      <c r="D111" s="157" t="s">
        <v>105</v>
      </c>
      <c r="E111" s="144">
        <f t="shared" si="9"/>
        <v>0</v>
      </c>
      <c r="F111" s="144">
        <f t="shared" si="10"/>
        <v>0</v>
      </c>
      <c r="G111" s="317"/>
      <c r="H111" s="317"/>
      <c r="I111" s="317"/>
      <c r="J111" s="602"/>
      <c r="K111" s="602"/>
      <c r="L111" s="157"/>
    </row>
    <row r="112" spans="1:12" ht="17.149999999999999" customHeight="1">
      <c r="A112" s="27"/>
      <c r="B112" s="27"/>
      <c r="C112" s="27"/>
      <c r="D112" s="157" t="s">
        <v>101</v>
      </c>
      <c r="E112" s="144">
        <f t="shared" si="9"/>
        <v>0</v>
      </c>
      <c r="F112" s="144">
        <f t="shared" si="10"/>
        <v>0</v>
      </c>
      <c r="G112" s="317"/>
      <c r="H112" s="317"/>
      <c r="I112" s="317"/>
      <c r="J112" s="602"/>
      <c r="K112" s="602"/>
      <c r="L112" s="210"/>
    </row>
    <row r="113" spans="1:12" ht="17.149999999999999" customHeight="1">
      <c r="A113" s="27"/>
      <c r="B113" s="27"/>
      <c r="C113" s="27"/>
      <c r="D113" s="157" t="s">
        <v>103</v>
      </c>
      <c r="E113" s="144">
        <f t="shared" si="9"/>
        <v>0</v>
      </c>
      <c r="F113" s="144">
        <f t="shared" si="10"/>
        <v>0</v>
      </c>
      <c r="G113" s="317"/>
      <c r="H113" s="317"/>
      <c r="I113" s="317"/>
      <c r="J113" s="602"/>
      <c r="K113" s="602"/>
      <c r="L113" s="210"/>
    </row>
    <row r="114" spans="1:12" ht="17.149999999999999" customHeight="1">
      <c r="A114" s="27"/>
      <c r="B114" s="27"/>
      <c r="C114" s="27"/>
      <c r="D114" s="157" t="s">
        <v>100</v>
      </c>
      <c r="E114" s="144">
        <f t="shared" si="9"/>
        <v>0</v>
      </c>
      <c r="F114" s="144">
        <f t="shared" si="10"/>
        <v>0</v>
      </c>
      <c r="G114" s="317"/>
      <c r="H114" s="317"/>
      <c r="I114" s="317"/>
      <c r="J114" s="602"/>
      <c r="K114" s="602"/>
      <c r="L114" s="210"/>
    </row>
    <row r="115" spans="1:12" ht="17.149999999999999" customHeight="1">
      <c r="A115" s="27"/>
      <c r="B115" s="27"/>
      <c r="C115" s="27"/>
      <c r="D115" s="157" t="s">
        <v>104</v>
      </c>
      <c r="E115" s="144">
        <f t="shared" si="9"/>
        <v>0</v>
      </c>
      <c r="F115" s="144">
        <f t="shared" si="10"/>
        <v>0</v>
      </c>
      <c r="G115" s="317"/>
      <c r="H115" s="317"/>
      <c r="I115" s="317"/>
      <c r="J115" s="602"/>
      <c r="K115" s="602"/>
      <c r="L115" s="210"/>
    </row>
    <row r="116" spans="1:12" ht="17.149999999999999" customHeight="1">
      <c r="A116" s="27"/>
      <c r="B116" s="27"/>
      <c r="C116" s="27"/>
      <c r="D116" s="682" t="s">
        <v>673</v>
      </c>
      <c r="E116" s="480"/>
      <c r="F116" s="480"/>
      <c r="G116" s="481"/>
      <c r="H116" s="481"/>
      <c r="I116" s="481"/>
      <c r="J116" s="602"/>
      <c r="K116" s="602"/>
      <c r="L116" s="210"/>
    </row>
    <row r="117" spans="1:12" ht="17.149999999999999" customHeight="1">
      <c r="A117" s="27"/>
      <c r="B117" s="27"/>
      <c r="C117" s="27"/>
      <c r="D117" s="684" t="s">
        <v>674</v>
      </c>
      <c r="E117" s="144">
        <f t="shared" ref="E117:E126" si="11">SUM(G117:I117)</f>
        <v>0</v>
      </c>
      <c r="F117" s="144">
        <f t="shared" ref="F117:F126" si="12">IFERROR(E117/units,0)</f>
        <v>0</v>
      </c>
      <c r="G117" s="322"/>
      <c r="H117" s="317"/>
      <c r="I117" s="317"/>
      <c r="J117" s="602"/>
      <c r="K117" s="602"/>
      <c r="L117" s="210"/>
    </row>
    <row r="118" spans="1:12" ht="17.149999999999999" customHeight="1">
      <c r="A118" s="27"/>
      <c r="B118" s="27"/>
      <c r="C118" s="27"/>
      <c r="D118" s="684" t="s">
        <v>675</v>
      </c>
      <c r="E118" s="144">
        <f t="shared" si="11"/>
        <v>0</v>
      </c>
      <c r="F118" s="144">
        <f t="shared" si="12"/>
        <v>0</v>
      </c>
      <c r="G118" s="317"/>
      <c r="H118" s="317"/>
      <c r="I118" s="317"/>
      <c r="J118" s="602"/>
      <c r="K118" s="602"/>
      <c r="L118" s="210"/>
    </row>
    <row r="119" spans="1:12" ht="17.149999999999999" customHeight="1">
      <c r="A119" s="27"/>
      <c r="B119" s="27"/>
      <c r="C119" s="27"/>
      <c r="D119" s="684" t="s">
        <v>676</v>
      </c>
      <c r="E119" s="144">
        <f t="shared" si="11"/>
        <v>0</v>
      </c>
      <c r="F119" s="144">
        <f t="shared" si="12"/>
        <v>0</v>
      </c>
      <c r="G119" s="317"/>
      <c r="H119" s="317"/>
      <c r="I119" s="317"/>
      <c r="J119" s="602"/>
      <c r="K119" s="602"/>
      <c r="L119" s="210"/>
    </row>
    <row r="120" spans="1:12" ht="17.149999999999999" customHeight="1">
      <c r="A120" s="27"/>
      <c r="B120" s="27"/>
      <c r="C120" s="27"/>
      <c r="D120" s="684" t="s">
        <v>677</v>
      </c>
      <c r="E120" s="144">
        <f t="shared" si="11"/>
        <v>0</v>
      </c>
      <c r="F120" s="144">
        <f t="shared" si="12"/>
        <v>0</v>
      </c>
      <c r="G120" s="317"/>
      <c r="H120" s="317"/>
      <c r="I120" s="317"/>
      <c r="J120" s="602"/>
      <c r="K120" s="602"/>
      <c r="L120" s="210"/>
    </row>
    <row r="121" spans="1:12" ht="17.149999999999999" customHeight="1">
      <c r="A121" s="27"/>
      <c r="B121" s="27"/>
      <c r="C121" s="27"/>
      <c r="D121" s="683" t="s">
        <v>138</v>
      </c>
      <c r="E121" s="144">
        <f t="shared" si="11"/>
        <v>0</v>
      </c>
      <c r="F121" s="144">
        <f t="shared" si="12"/>
        <v>0</v>
      </c>
      <c r="G121" s="317"/>
      <c r="H121" s="317"/>
      <c r="I121" s="317"/>
      <c r="J121" s="602"/>
      <c r="K121" s="602"/>
      <c r="L121" s="157"/>
    </row>
    <row r="122" spans="1:12" ht="17.149999999999999" customHeight="1">
      <c r="A122" s="27"/>
      <c r="B122" s="27"/>
      <c r="C122" s="27"/>
      <c r="D122" s="683" t="s">
        <v>138</v>
      </c>
      <c r="E122" s="144">
        <f t="shared" si="11"/>
        <v>0</v>
      </c>
      <c r="F122" s="144">
        <f t="shared" si="12"/>
        <v>0</v>
      </c>
      <c r="G122" s="317"/>
      <c r="H122" s="317"/>
      <c r="I122" s="317"/>
      <c r="J122" s="602"/>
      <c r="K122" s="602"/>
      <c r="L122" s="157"/>
    </row>
    <row r="123" spans="1:12" ht="17.149999999999999" customHeight="1">
      <c r="A123" s="27"/>
      <c r="B123" s="27"/>
      <c r="C123" s="27"/>
      <c r="D123" s="683" t="s">
        <v>138</v>
      </c>
      <c r="E123" s="144">
        <f t="shared" si="11"/>
        <v>0</v>
      </c>
      <c r="F123" s="144">
        <f t="shared" si="12"/>
        <v>0</v>
      </c>
      <c r="G123" s="317"/>
      <c r="H123" s="317"/>
      <c r="I123" s="317"/>
      <c r="J123" s="602"/>
      <c r="K123" s="602"/>
      <c r="L123" s="157"/>
    </row>
    <row r="124" spans="1:12" ht="17.149999999999999" customHeight="1">
      <c r="A124" s="27"/>
      <c r="B124" s="27"/>
      <c r="C124" s="27"/>
      <c r="D124" s="683" t="s">
        <v>138</v>
      </c>
      <c r="E124" s="144">
        <f t="shared" si="11"/>
        <v>0</v>
      </c>
      <c r="F124" s="144">
        <f t="shared" si="12"/>
        <v>0</v>
      </c>
      <c r="G124" s="317"/>
      <c r="H124" s="317"/>
      <c r="I124" s="317"/>
      <c r="J124" s="602"/>
      <c r="K124" s="602"/>
      <c r="L124" s="210"/>
    </row>
    <row r="125" spans="1:12" ht="17.149999999999999" customHeight="1">
      <c r="A125" s="27"/>
      <c r="B125" s="27"/>
      <c r="C125" s="27"/>
      <c r="D125" s="683" t="s">
        <v>138</v>
      </c>
      <c r="E125" s="144">
        <f t="shared" si="11"/>
        <v>0</v>
      </c>
      <c r="F125" s="144">
        <f t="shared" si="12"/>
        <v>0</v>
      </c>
      <c r="G125" s="317"/>
      <c r="H125" s="317"/>
      <c r="I125" s="317"/>
      <c r="J125" s="602"/>
      <c r="K125" s="602"/>
      <c r="L125" s="210"/>
    </row>
    <row r="126" spans="1:12" ht="17.149999999999999" customHeight="1">
      <c r="A126" s="27"/>
      <c r="B126" s="27"/>
      <c r="C126" s="27"/>
      <c r="D126" s="683" t="s">
        <v>138</v>
      </c>
      <c r="E126" s="144">
        <f t="shared" si="11"/>
        <v>0</v>
      </c>
      <c r="F126" s="144">
        <f t="shared" si="12"/>
        <v>0</v>
      </c>
      <c r="G126" s="317"/>
      <c r="H126" s="317"/>
      <c r="I126" s="317"/>
      <c r="J126" s="602"/>
      <c r="K126" s="602"/>
      <c r="L126" s="210"/>
    </row>
    <row r="127" spans="1:12" ht="17.149999999999999" customHeight="1">
      <c r="A127" s="27"/>
      <c r="B127" s="27"/>
      <c r="C127" s="27"/>
      <c r="D127" s="479" t="s">
        <v>107</v>
      </c>
      <c r="E127" s="480"/>
      <c r="F127" s="480"/>
      <c r="G127" s="481"/>
      <c r="H127" s="481"/>
      <c r="I127" s="481"/>
      <c r="J127" s="602"/>
      <c r="K127" s="602"/>
      <c r="L127" s="210"/>
    </row>
    <row r="128" spans="1:12" ht="17.149999999999999" customHeight="1">
      <c r="A128" s="27"/>
      <c r="B128" s="27"/>
      <c r="C128" s="27"/>
      <c r="D128" s="157" t="s">
        <v>111</v>
      </c>
      <c r="E128" s="144">
        <f t="shared" ref="E128:E133" si="13">SUM(G128:I128)</f>
        <v>0</v>
      </c>
      <c r="F128" s="144">
        <f t="shared" ref="F128:F133" si="14">IFERROR(E128/units,0)</f>
        <v>0</v>
      </c>
      <c r="G128" s="323"/>
      <c r="H128" s="317"/>
      <c r="I128" s="317"/>
      <c r="J128" s="602"/>
      <c r="K128" s="602"/>
      <c r="L128" s="210"/>
    </row>
    <row r="129" spans="1:12" ht="17.149999999999999" customHeight="1">
      <c r="A129" s="27"/>
      <c r="B129" s="27"/>
      <c r="C129" s="27"/>
      <c r="D129" s="157" t="s">
        <v>25</v>
      </c>
      <c r="E129" s="144">
        <f t="shared" si="13"/>
        <v>0</v>
      </c>
      <c r="F129" s="144">
        <f t="shared" si="14"/>
        <v>0</v>
      </c>
      <c r="G129" s="323"/>
      <c r="H129" s="317"/>
      <c r="I129" s="317"/>
      <c r="J129" s="602"/>
      <c r="K129" s="602"/>
      <c r="L129" s="210"/>
    </row>
    <row r="130" spans="1:12" ht="17.149999999999999" customHeight="1">
      <c r="A130" s="27"/>
      <c r="B130" s="27"/>
      <c r="C130" s="27"/>
      <c r="D130" s="157" t="s">
        <v>112</v>
      </c>
      <c r="E130" s="144">
        <f t="shared" si="13"/>
        <v>0</v>
      </c>
      <c r="F130" s="144">
        <f t="shared" si="14"/>
        <v>0</v>
      </c>
      <c r="G130" s="335"/>
      <c r="H130" s="335"/>
      <c r="I130" s="317"/>
      <c r="J130" s="602"/>
      <c r="K130" s="602"/>
      <c r="L130" s="210"/>
    </row>
    <row r="131" spans="1:12" ht="17.149999999999999" customHeight="1">
      <c r="A131" s="27"/>
      <c r="B131" s="27"/>
      <c r="C131" s="27"/>
      <c r="D131" s="157" t="s">
        <v>109</v>
      </c>
      <c r="E131" s="144">
        <f t="shared" si="13"/>
        <v>0</v>
      </c>
      <c r="F131" s="144">
        <f t="shared" si="14"/>
        <v>0</v>
      </c>
      <c r="G131" s="323"/>
      <c r="H131" s="317"/>
      <c r="I131" s="317"/>
      <c r="J131" s="602"/>
      <c r="K131" s="602"/>
      <c r="L131" s="210"/>
    </row>
    <row r="132" spans="1:12" ht="17.149999999999999" customHeight="1">
      <c r="A132" s="27"/>
      <c r="B132" s="27"/>
      <c r="C132" s="27"/>
      <c r="D132" s="157" t="s">
        <v>108</v>
      </c>
      <c r="E132" s="144">
        <f t="shared" si="13"/>
        <v>0</v>
      </c>
      <c r="F132" s="144">
        <f t="shared" si="14"/>
        <v>0</v>
      </c>
      <c r="G132" s="335"/>
      <c r="H132" s="335"/>
      <c r="I132" s="317"/>
      <c r="J132" s="602"/>
      <c r="K132" s="602"/>
      <c r="L132" s="210"/>
    </row>
    <row r="133" spans="1:12" ht="17.149999999999999" customHeight="1">
      <c r="A133" s="27"/>
      <c r="B133" s="27"/>
      <c r="C133" s="27"/>
      <c r="D133" s="157" t="s">
        <v>110</v>
      </c>
      <c r="E133" s="144">
        <f t="shared" si="13"/>
        <v>0</v>
      </c>
      <c r="F133" s="144">
        <f t="shared" si="14"/>
        <v>0</v>
      </c>
      <c r="G133" s="323"/>
      <c r="H133" s="317"/>
      <c r="I133" s="317"/>
      <c r="J133" s="602"/>
      <c r="K133" s="602"/>
      <c r="L133" s="210"/>
    </row>
    <row r="134" spans="1:12" ht="17.149999999999999" customHeight="1">
      <c r="A134" s="27"/>
      <c r="B134" s="27"/>
      <c r="C134" s="27"/>
      <c r="D134" s="479" t="s">
        <v>113</v>
      </c>
      <c r="E134" s="480"/>
      <c r="F134" s="480"/>
      <c r="G134" s="481"/>
      <c r="H134" s="481"/>
      <c r="I134" s="481"/>
      <c r="J134" s="602"/>
      <c r="K134" s="602"/>
      <c r="L134" s="210"/>
    </row>
    <row r="135" spans="1:12" ht="17.149999999999999" customHeight="1">
      <c r="A135" s="27"/>
      <c r="B135" s="27"/>
      <c r="C135" s="27"/>
      <c r="D135" s="157" t="s">
        <v>487</v>
      </c>
      <c r="E135" s="144">
        <f>SUM(G135:I135)</f>
        <v>0</v>
      </c>
      <c r="F135" s="144">
        <f>IFERROR(E135/units,0)</f>
        <v>0</v>
      </c>
      <c r="G135" s="317"/>
      <c r="H135" s="317"/>
      <c r="I135" s="317"/>
      <c r="J135" s="602"/>
      <c r="K135" s="602"/>
      <c r="L135" s="210"/>
    </row>
    <row r="136" spans="1:12" ht="17.149999999999999" customHeight="1">
      <c r="A136" s="27"/>
      <c r="B136" s="27"/>
      <c r="C136" s="27"/>
      <c r="D136" s="157" t="s">
        <v>12</v>
      </c>
      <c r="E136" s="144">
        <f>SUM(G136:I136)</f>
        <v>0</v>
      </c>
      <c r="F136" s="144">
        <f>IFERROR(E136/units,0)</f>
        <v>0</v>
      </c>
      <c r="G136" s="317"/>
      <c r="H136" s="317"/>
      <c r="I136" s="317"/>
      <c r="J136" s="602"/>
      <c r="K136" s="602"/>
      <c r="L136" s="27"/>
    </row>
    <row r="137" spans="1:12" ht="17.149999999999999" customHeight="1">
      <c r="A137" s="27"/>
      <c r="B137" s="27"/>
      <c r="C137" s="103"/>
      <c r="D137" s="157" t="s">
        <v>13</v>
      </c>
      <c r="E137" s="144">
        <f>SUM(G137:I137)</f>
        <v>0</v>
      </c>
      <c r="F137" s="144">
        <f>IFERROR(E137/units,0)</f>
        <v>0</v>
      </c>
      <c r="G137" s="317"/>
      <c r="H137" s="317"/>
      <c r="I137" s="317"/>
      <c r="J137" s="602"/>
      <c r="K137" s="602"/>
      <c r="L137" s="27"/>
    </row>
    <row r="138" spans="1:12" ht="17.149999999999999" customHeight="1">
      <c r="A138" s="27"/>
      <c r="B138" s="27"/>
      <c r="C138" s="27"/>
      <c r="D138" s="479" t="s">
        <v>114</v>
      </c>
      <c r="E138" s="480"/>
      <c r="F138" s="480"/>
      <c r="G138" s="481"/>
      <c r="H138" s="481"/>
      <c r="I138" s="481"/>
      <c r="J138" s="602"/>
      <c r="K138" s="602"/>
      <c r="L138" s="27"/>
    </row>
    <row r="139" spans="1:12" ht="17.149999999999999" customHeight="1">
      <c r="A139" s="27"/>
      <c r="B139" s="27"/>
      <c r="C139" s="103"/>
      <c r="D139" s="157" t="s">
        <v>116</v>
      </c>
      <c r="E139" s="144">
        <f t="shared" ref="E139:E145" si="15">SUM(G139:I139)</f>
        <v>0</v>
      </c>
      <c r="F139" s="144">
        <f t="shared" ref="F139:F145" si="16">IFERROR(E139/units,0)</f>
        <v>0</v>
      </c>
      <c r="G139" s="335"/>
      <c r="H139" s="335"/>
      <c r="I139" s="317"/>
      <c r="J139" s="602"/>
      <c r="K139" s="602"/>
      <c r="L139" s="27"/>
    </row>
    <row r="140" spans="1:12" ht="17.149999999999999" customHeight="1">
      <c r="A140" s="541" t="s">
        <v>159</v>
      </c>
      <c r="B140" s="1129"/>
      <c r="C140" s="1130"/>
      <c r="D140" s="474" t="s">
        <v>937</v>
      </c>
      <c r="E140" s="144">
        <f t="shared" si="15"/>
        <v>0</v>
      </c>
      <c r="F140" s="144">
        <f t="shared" si="16"/>
        <v>0</v>
      </c>
      <c r="G140" s="335"/>
      <c r="H140" s="335"/>
      <c r="I140" s="317"/>
      <c r="J140" s="611">
        <f>'1)UnderwritingCriteria'!E25</f>
        <v>0</v>
      </c>
      <c r="K140" s="612" t="s">
        <v>164</v>
      </c>
      <c r="L140" s="27"/>
    </row>
    <row r="141" spans="1:12" ht="17.149999999999999" customHeight="1">
      <c r="A141" s="27"/>
      <c r="B141" s="1127" t="s">
        <v>936</v>
      </c>
      <c r="C141" s="1127"/>
      <c r="D141" s="157" t="s">
        <v>115</v>
      </c>
      <c r="E141" s="144">
        <f t="shared" si="15"/>
        <v>0</v>
      </c>
      <c r="F141" s="144">
        <f t="shared" si="16"/>
        <v>0</v>
      </c>
      <c r="G141" s="335"/>
      <c r="H141" s="335"/>
      <c r="I141" s="317"/>
      <c r="J141" s="602"/>
      <c r="K141" s="602"/>
      <c r="L141" s="27"/>
    </row>
    <row r="142" spans="1:12" ht="17.149999999999999" customHeight="1">
      <c r="A142" s="27"/>
      <c r="B142" s="1128"/>
      <c r="C142" s="1128"/>
      <c r="D142" s="157" t="s">
        <v>117</v>
      </c>
      <c r="E142" s="144">
        <f t="shared" si="15"/>
        <v>0</v>
      </c>
      <c r="F142" s="144">
        <f t="shared" si="16"/>
        <v>0</v>
      </c>
      <c r="G142" s="335"/>
      <c r="H142" s="335"/>
      <c r="I142" s="317"/>
      <c r="J142" s="602"/>
      <c r="K142" s="602"/>
      <c r="L142" s="27"/>
    </row>
    <row r="143" spans="1:12" ht="17.149999999999999" customHeight="1">
      <c r="A143" s="27"/>
      <c r="B143" s="27"/>
      <c r="C143" s="103"/>
      <c r="D143" s="160" t="s">
        <v>138</v>
      </c>
      <c r="E143" s="144">
        <f t="shared" si="15"/>
        <v>0</v>
      </c>
      <c r="F143" s="144">
        <f t="shared" si="16"/>
        <v>0</v>
      </c>
      <c r="G143" s="335"/>
      <c r="H143" s="335"/>
      <c r="I143" s="317"/>
      <c r="J143" s="602"/>
      <c r="K143" s="602"/>
      <c r="L143" s="27"/>
    </row>
    <row r="144" spans="1:12" ht="17.149999999999999" customHeight="1">
      <c r="A144" s="27"/>
      <c r="B144" s="27"/>
      <c r="C144" s="103"/>
      <c r="D144" s="160" t="s">
        <v>138</v>
      </c>
      <c r="E144" s="144">
        <f t="shared" si="15"/>
        <v>0</v>
      </c>
      <c r="F144" s="144">
        <f t="shared" si="16"/>
        <v>0</v>
      </c>
      <c r="G144" s="335"/>
      <c r="H144" s="335"/>
      <c r="I144" s="317"/>
      <c r="J144" s="602"/>
      <c r="K144" s="602"/>
      <c r="L144" s="27"/>
    </row>
    <row r="145" spans="1:12" ht="17.149999999999999" customHeight="1">
      <c r="A145" s="27"/>
      <c r="B145" s="27"/>
      <c r="C145" s="103"/>
      <c r="D145" s="160" t="s">
        <v>138</v>
      </c>
      <c r="E145" s="144">
        <f t="shared" si="15"/>
        <v>0</v>
      </c>
      <c r="F145" s="144">
        <f t="shared" si="16"/>
        <v>0</v>
      </c>
      <c r="G145" s="335"/>
      <c r="H145" s="335"/>
      <c r="I145" s="317"/>
      <c r="J145" s="602"/>
      <c r="K145" s="602"/>
      <c r="L145" s="210"/>
    </row>
    <row r="146" spans="1:12" ht="17.149999999999999" customHeight="1">
      <c r="A146" s="27"/>
      <c r="B146" s="27"/>
      <c r="C146" s="27"/>
      <c r="D146" s="479" t="s">
        <v>118</v>
      </c>
      <c r="E146" s="480"/>
      <c r="F146" s="480"/>
      <c r="G146" s="481"/>
      <c r="H146" s="481"/>
      <c r="I146" s="481"/>
      <c r="J146" s="602"/>
      <c r="K146" s="602"/>
      <c r="L146" s="210"/>
    </row>
    <row r="147" spans="1:12" ht="17.149999999999999" customHeight="1">
      <c r="A147" s="27"/>
      <c r="B147" s="27"/>
      <c r="C147" s="103"/>
      <c r="D147" s="157" t="s">
        <v>120</v>
      </c>
      <c r="E147" s="144">
        <f>SUM(G147:I147)</f>
        <v>0</v>
      </c>
      <c r="F147" s="144">
        <f>IFERROR(E147/units,0)</f>
        <v>0</v>
      </c>
      <c r="G147" s="335"/>
      <c r="H147" s="335"/>
      <c r="I147" s="317"/>
      <c r="J147" s="602"/>
      <c r="K147" s="602"/>
      <c r="L147" s="210"/>
    </row>
    <row r="148" spans="1:12" ht="17.149999999999999" customHeight="1">
      <c r="A148" s="27"/>
      <c r="B148" s="27"/>
      <c r="C148" s="103"/>
      <c r="D148" s="157" t="s">
        <v>121</v>
      </c>
      <c r="E148" s="144">
        <f>SUM(G148:I148)</f>
        <v>0</v>
      </c>
      <c r="F148" s="144">
        <f>IFERROR(E148/units,0)</f>
        <v>0</v>
      </c>
      <c r="G148" s="335"/>
      <c r="H148" s="335"/>
      <c r="I148" s="317"/>
      <c r="J148" s="602"/>
      <c r="K148" s="602"/>
      <c r="L148" s="210"/>
    </row>
    <row r="149" spans="1:12" ht="17.149999999999999" customHeight="1">
      <c r="A149" s="27"/>
      <c r="B149" s="27"/>
      <c r="C149" s="103"/>
      <c r="D149" s="157" t="s">
        <v>119</v>
      </c>
      <c r="E149" s="144">
        <f>SUM(G149:I149)</f>
        <v>0</v>
      </c>
      <c r="F149" s="144">
        <f>IFERROR(E149/units,0)</f>
        <v>0</v>
      </c>
      <c r="G149" s="335"/>
      <c r="H149" s="335"/>
      <c r="I149" s="317"/>
      <c r="J149" s="602"/>
      <c r="K149" s="602"/>
      <c r="L149" s="210"/>
    </row>
    <row r="150" spans="1:12" ht="17.149999999999999" customHeight="1">
      <c r="A150" s="27"/>
      <c r="B150" s="27"/>
      <c r="C150" s="27"/>
      <c r="D150" s="479" t="s">
        <v>122</v>
      </c>
      <c r="E150" s="480"/>
      <c r="F150" s="480"/>
      <c r="G150" s="481"/>
      <c r="H150" s="481"/>
      <c r="I150" s="481"/>
      <c r="J150" s="602"/>
      <c r="K150" s="602"/>
      <c r="L150" s="210"/>
    </row>
    <row r="151" spans="1:12" ht="17.149999999999999" customHeight="1">
      <c r="A151" s="27"/>
      <c r="B151" s="27"/>
      <c r="C151" s="27"/>
      <c r="D151" s="27" t="s">
        <v>595</v>
      </c>
      <c r="E151" s="144">
        <f t="shared" ref="E151:E161" si="17">SUM(G151:I151)</f>
        <v>0</v>
      </c>
      <c r="F151" s="144">
        <f t="shared" ref="F151:F176" si="18">IFERROR(E151/units,0)</f>
        <v>0</v>
      </c>
      <c r="G151" s="317"/>
      <c r="H151" s="317"/>
      <c r="I151" s="317"/>
      <c r="J151" s="602"/>
      <c r="K151" s="602"/>
      <c r="L151" s="210"/>
    </row>
    <row r="152" spans="1:12" ht="17.149999999999999" customHeight="1">
      <c r="A152" s="27"/>
      <c r="B152" s="27"/>
      <c r="C152" s="103"/>
      <c r="D152" s="27" t="s">
        <v>123</v>
      </c>
      <c r="E152" s="144">
        <f t="shared" si="17"/>
        <v>0</v>
      </c>
      <c r="F152" s="144">
        <f t="shared" si="18"/>
        <v>0</v>
      </c>
      <c r="G152" s="317"/>
      <c r="H152" s="317"/>
      <c r="I152" s="317"/>
      <c r="J152" s="602"/>
      <c r="K152" s="602"/>
      <c r="L152" s="210"/>
    </row>
    <row r="153" spans="1:12" ht="17.149999999999999" customHeight="1">
      <c r="A153" s="27"/>
      <c r="B153" s="27"/>
      <c r="C153" s="103"/>
      <c r="D153" s="27" t="s">
        <v>19</v>
      </c>
      <c r="E153" s="144">
        <f t="shared" si="17"/>
        <v>0</v>
      </c>
      <c r="F153" s="144">
        <f t="shared" si="18"/>
        <v>0</v>
      </c>
      <c r="G153" s="335"/>
      <c r="H153" s="335"/>
      <c r="I153" s="317"/>
      <c r="J153" s="602"/>
      <c r="K153" s="602"/>
      <c r="L153" s="210"/>
    </row>
    <row r="154" spans="1:12" ht="17.149999999999999" customHeight="1">
      <c r="A154" s="27"/>
      <c r="B154" s="27"/>
      <c r="C154" s="27"/>
      <c r="D154" s="27" t="s">
        <v>21</v>
      </c>
      <c r="E154" s="144">
        <f t="shared" si="17"/>
        <v>0</v>
      </c>
      <c r="F154" s="144">
        <f t="shared" si="18"/>
        <v>0</v>
      </c>
      <c r="G154" s="317"/>
      <c r="H154" s="317"/>
      <c r="I154" s="317"/>
      <c r="J154" s="602"/>
      <c r="K154" s="602"/>
      <c r="L154" s="210"/>
    </row>
    <row r="155" spans="1:12" ht="17.149999999999999" customHeight="1">
      <c r="A155" s="27"/>
      <c r="B155" s="101"/>
      <c r="C155" s="103"/>
      <c r="D155" s="253" t="s">
        <v>492</v>
      </c>
      <c r="E155" s="144">
        <f t="shared" si="17"/>
        <v>0</v>
      </c>
      <c r="F155" s="144">
        <f t="shared" si="18"/>
        <v>0</v>
      </c>
      <c r="G155" s="317"/>
      <c r="H155" s="317"/>
      <c r="I155" s="317"/>
      <c r="J155" s="602"/>
      <c r="K155" s="602"/>
      <c r="L155" s="210"/>
    </row>
    <row r="156" spans="1:12" ht="17.149999999999999" customHeight="1">
      <c r="A156" s="27"/>
      <c r="B156" s="27"/>
      <c r="C156" s="27"/>
      <c r="D156" s="27" t="s">
        <v>18</v>
      </c>
      <c r="E156" s="144">
        <f t="shared" si="17"/>
        <v>0</v>
      </c>
      <c r="F156" s="144">
        <f t="shared" si="18"/>
        <v>0</v>
      </c>
      <c r="G156" s="317"/>
      <c r="H156" s="317"/>
      <c r="I156" s="317"/>
      <c r="J156" s="602"/>
      <c r="K156" s="602"/>
      <c r="L156" s="210"/>
    </row>
    <row r="157" spans="1:12" ht="17.149999999999999" customHeight="1">
      <c r="D157" s="27" t="s">
        <v>541</v>
      </c>
      <c r="E157" s="144">
        <f t="shared" si="17"/>
        <v>0</v>
      </c>
      <c r="F157" s="144">
        <f t="shared" si="18"/>
        <v>0</v>
      </c>
      <c r="G157" s="317"/>
      <c r="H157" s="317"/>
      <c r="I157" s="317"/>
      <c r="L157" s="255"/>
    </row>
    <row r="158" spans="1:12" ht="17.149999999999999" customHeight="1">
      <c r="A158" s="27"/>
      <c r="B158" s="27"/>
      <c r="C158" s="27"/>
      <c r="D158" s="27" t="s">
        <v>27</v>
      </c>
      <c r="E158" s="144">
        <f t="shared" si="17"/>
        <v>0</v>
      </c>
      <c r="F158" s="144">
        <f t="shared" si="18"/>
        <v>0</v>
      </c>
      <c r="G158" s="317"/>
      <c r="H158" s="317"/>
      <c r="I158" s="317"/>
      <c r="J158" s="602"/>
      <c r="K158" s="602"/>
      <c r="L158" s="210"/>
    </row>
    <row r="159" spans="1:12" ht="17.149999999999999" customHeight="1">
      <c r="A159" s="27"/>
      <c r="B159" s="27"/>
      <c r="C159" s="27"/>
      <c r="D159" s="27" t="s">
        <v>15</v>
      </c>
      <c r="E159" s="144">
        <f t="shared" si="17"/>
        <v>0</v>
      </c>
      <c r="F159" s="144">
        <f t="shared" si="18"/>
        <v>0</v>
      </c>
      <c r="G159" s="317"/>
      <c r="H159" s="317"/>
      <c r="I159" s="317"/>
      <c r="J159" s="602"/>
      <c r="K159" s="602"/>
      <c r="L159" s="210"/>
    </row>
    <row r="160" spans="1:12" ht="17.149999999999999" customHeight="1">
      <c r="A160" s="27"/>
      <c r="B160" s="27"/>
      <c r="C160" s="27"/>
      <c r="D160" s="27" t="s">
        <v>20</v>
      </c>
      <c r="E160" s="144">
        <f t="shared" si="17"/>
        <v>0</v>
      </c>
      <c r="F160" s="144">
        <f t="shared" si="18"/>
        <v>0</v>
      </c>
      <c r="G160" s="335"/>
      <c r="H160" s="335"/>
      <c r="I160" s="317"/>
      <c r="J160" s="602"/>
      <c r="K160" s="602"/>
      <c r="L160" s="210"/>
    </row>
    <row r="161" spans="1:12" ht="17.149999999999999" customHeight="1">
      <c r="A161" s="27"/>
      <c r="B161" s="27"/>
      <c r="C161" s="27"/>
      <c r="D161" s="27" t="s">
        <v>528</v>
      </c>
      <c r="E161" s="144">
        <f t="shared" si="17"/>
        <v>0</v>
      </c>
      <c r="F161" s="144">
        <f t="shared" si="18"/>
        <v>0</v>
      </c>
      <c r="G161" s="335"/>
      <c r="H161" s="335"/>
      <c r="I161" s="317"/>
      <c r="J161" s="602"/>
      <c r="K161" s="602"/>
      <c r="L161" s="210"/>
    </row>
    <row r="162" spans="1:12" ht="17.149999999999999" customHeight="1">
      <c r="A162" s="27"/>
      <c r="B162" s="27"/>
      <c r="C162" s="27"/>
      <c r="D162" s="479" t="s">
        <v>854</v>
      </c>
      <c r="E162" s="480"/>
      <c r="F162" s="480"/>
      <c r="G162" s="481"/>
      <c r="H162" s="481"/>
      <c r="I162" s="481"/>
      <c r="J162" s="602"/>
      <c r="K162" s="602"/>
      <c r="L162" s="210"/>
    </row>
    <row r="163" spans="1:12" ht="17.149999999999999" customHeight="1">
      <c r="A163" s="27"/>
      <c r="B163" s="27"/>
      <c r="C163" s="27"/>
      <c r="D163" s="27" t="s">
        <v>918</v>
      </c>
      <c r="E163" s="144">
        <f t="shared" ref="E163:E176" si="19">SUM(G163:I163)</f>
        <v>0</v>
      </c>
      <c r="F163" s="144">
        <f t="shared" si="18"/>
        <v>0</v>
      </c>
      <c r="G163" s="335"/>
      <c r="H163" s="335"/>
      <c r="I163" s="317"/>
      <c r="J163" s="602"/>
      <c r="K163" s="602"/>
      <c r="L163" s="210"/>
    </row>
    <row r="164" spans="1:12" ht="17.149999999999999" customHeight="1">
      <c r="A164" s="27"/>
      <c r="B164" s="27"/>
      <c r="C164" s="27"/>
      <c r="D164" s="27" t="s">
        <v>934</v>
      </c>
      <c r="E164" s="144">
        <f t="shared" si="19"/>
        <v>0</v>
      </c>
      <c r="F164" s="144">
        <f t="shared" si="18"/>
        <v>0</v>
      </c>
      <c r="G164" s="335"/>
      <c r="H164" s="335"/>
      <c r="I164" s="317"/>
      <c r="J164" s="602"/>
      <c r="K164" s="602"/>
      <c r="L164" s="210"/>
    </row>
    <row r="165" spans="1:12" ht="17.149999999999999" customHeight="1">
      <c r="A165" s="27"/>
      <c r="B165" s="27"/>
      <c r="C165" s="27"/>
      <c r="D165" s="27" t="s">
        <v>919</v>
      </c>
      <c r="E165" s="144">
        <f t="shared" si="19"/>
        <v>0</v>
      </c>
      <c r="F165" s="144">
        <f t="shared" si="18"/>
        <v>0</v>
      </c>
      <c r="G165" s="335"/>
      <c r="H165" s="335"/>
      <c r="I165" s="317"/>
      <c r="J165" s="602"/>
      <c r="K165" s="602"/>
      <c r="L165" s="210"/>
    </row>
    <row r="166" spans="1:12" ht="17.149999999999999" customHeight="1">
      <c r="A166" s="27"/>
      <c r="B166" s="27"/>
      <c r="C166" s="27"/>
      <c r="D166" s="27" t="s">
        <v>920</v>
      </c>
      <c r="E166" s="144">
        <f t="shared" si="19"/>
        <v>0</v>
      </c>
      <c r="F166" s="144">
        <f t="shared" si="18"/>
        <v>0</v>
      </c>
      <c r="G166" s="335"/>
      <c r="H166" s="335"/>
      <c r="I166" s="317"/>
      <c r="J166" s="602"/>
      <c r="K166" s="602"/>
      <c r="L166" s="210"/>
    </row>
    <row r="167" spans="1:12" ht="17.149999999999999" customHeight="1">
      <c r="A167" s="27"/>
      <c r="B167" s="27"/>
      <c r="C167" s="27"/>
      <c r="D167" s="27" t="s">
        <v>921</v>
      </c>
      <c r="E167" s="144">
        <f t="shared" si="19"/>
        <v>0</v>
      </c>
      <c r="F167" s="144">
        <f t="shared" si="18"/>
        <v>0</v>
      </c>
      <c r="G167" s="335"/>
      <c r="H167" s="335"/>
      <c r="I167" s="317"/>
      <c r="J167" s="602"/>
      <c r="K167" s="602"/>
      <c r="L167" s="210"/>
    </row>
    <row r="168" spans="1:12" ht="17.149999999999999" customHeight="1">
      <c r="A168" s="27"/>
      <c r="B168" s="27"/>
      <c r="C168" s="27"/>
      <c r="D168" s="27" t="s">
        <v>922</v>
      </c>
      <c r="E168" s="144">
        <f t="shared" si="19"/>
        <v>0</v>
      </c>
      <c r="F168" s="144">
        <f t="shared" si="18"/>
        <v>0</v>
      </c>
      <c r="G168" s="335"/>
      <c r="H168" s="335"/>
      <c r="I168" s="317"/>
      <c r="J168" s="602"/>
      <c r="K168" s="602"/>
      <c r="L168" s="210"/>
    </row>
    <row r="169" spans="1:12" ht="17.149999999999999" customHeight="1">
      <c r="A169" s="27"/>
      <c r="B169" s="27"/>
      <c r="C169" s="27"/>
      <c r="D169" s="27" t="s">
        <v>725</v>
      </c>
      <c r="E169" s="144">
        <f t="shared" si="19"/>
        <v>0</v>
      </c>
      <c r="F169" s="144">
        <f t="shared" si="18"/>
        <v>0</v>
      </c>
      <c r="G169" s="335"/>
      <c r="H169" s="335"/>
      <c r="I169" s="317"/>
      <c r="J169" s="602"/>
      <c r="K169" s="602"/>
      <c r="L169" s="210"/>
    </row>
    <row r="170" spans="1:12" ht="17.149999999999999" customHeight="1">
      <c r="A170" s="27"/>
      <c r="B170" s="27"/>
      <c r="C170" s="27"/>
      <c r="D170" s="27" t="s">
        <v>724</v>
      </c>
      <c r="E170" s="144">
        <f t="shared" si="19"/>
        <v>0</v>
      </c>
      <c r="F170" s="144">
        <f t="shared" si="18"/>
        <v>0</v>
      </c>
      <c r="G170" s="335"/>
      <c r="H170" s="335"/>
      <c r="I170" s="317"/>
      <c r="J170" s="602"/>
      <c r="K170" s="602"/>
      <c r="L170" s="210"/>
    </row>
    <row r="171" spans="1:12" ht="17.149999999999999" customHeight="1">
      <c r="A171" s="27"/>
      <c r="B171" s="27"/>
      <c r="C171" s="27"/>
      <c r="D171" s="27" t="s">
        <v>923</v>
      </c>
      <c r="E171" s="144">
        <f t="shared" si="19"/>
        <v>0</v>
      </c>
      <c r="F171" s="144">
        <f t="shared" si="18"/>
        <v>0</v>
      </c>
      <c r="G171" s="335"/>
      <c r="H171" s="335"/>
      <c r="I171" s="317"/>
      <c r="J171" s="602"/>
      <c r="K171" s="602"/>
      <c r="L171" s="210"/>
    </row>
    <row r="172" spans="1:12" ht="17.149999999999999" customHeight="1">
      <c r="A172" s="27"/>
      <c r="B172" s="27"/>
      <c r="C172" s="27"/>
      <c r="D172" s="27" t="s">
        <v>760</v>
      </c>
      <c r="E172" s="144">
        <f t="shared" si="19"/>
        <v>0</v>
      </c>
      <c r="F172" s="144">
        <f t="shared" si="18"/>
        <v>0</v>
      </c>
      <c r="G172" s="335"/>
      <c r="H172" s="335"/>
      <c r="I172" s="317"/>
      <c r="J172" s="602"/>
      <c r="K172" s="602"/>
      <c r="L172" s="210"/>
    </row>
    <row r="173" spans="1:12" ht="17.149999999999999" customHeight="1">
      <c r="A173" s="27"/>
      <c r="B173" s="27"/>
      <c r="C173" s="27"/>
      <c r="D173" s="445" t="s">
        <v>546</v>
      </c>
      <c r="E173" s="144">
        <f t="shared" si="19"/>
        <v>0</v>
      </c>
      <c r="F173" s="144">
        <f t="shared" si="18"/>
        <v>0</v>
      </c>
      <c r="G173" s="335"/>
      <c r="H173" s="335"/>
      <c r="I173" s="317"/>
      <c r="J173" s="602"/>
      <c r="K173" s="602"/>
      <c r="L173" s="210"/>
    </row>
    <row r="174" spans="1:12" ht="17.149999999999999" customHeight="1">
      <c r="A174" s="27"/>
      <c r="B174" s="27"/>
      <c r="C174" s="27"/>
      <c r="D174" s="147" t="s">
        <v>193</v>
      </c>
      <c r="E174" s="144">
        <f t="shared" si="19"/>
        <v>0</v>
      </c>
      <c r="F174" s="144">
        <f t="shared" si="18"/>
        <v>0</v>
      </c>
      <c r="G174" s="317"/>
      <c r="H174" s="317"/>
      <c r="I174" s="317"/>
      <c r="J174" s="602"/>
      <c r="K174" s="602"/>
      <c r="L174" s="210"/>
    </row>
    <row r="175" spans="1:12" ht="17.149999999999999" customHeight="1">
      <c r="A175" s="27"/>
      <c r="B175" s="27"/>
      <c r="C175" s="27"/>
      <c r="D175" s="147" t="s">
        <v>97</v>
      </c>
      <c r="E175" s="144">
        <f t="shared" si="19"/>
        <v>0</v>
      </c>
      <c r="F175" s="144">
        <f t="shared" si="18"/>
        <v>0</v>
      </c>
      <c r="G175" s="317"/>
      <c r="H175" s="317"/>
      <c r="I175" s="317"/>
      <c r="J175" s="602"/>
      <c r="K175" s="602"/>
      <c r="L175" s="210"/>
    </row>
    <row r="176" spans="1:12" ht="17.149999999999999" customHeight="1">
      <c r="A176" s="27"/>
      <c r="B176" s="27"/>
      <c r="C176" s="27"/>
      <c r="D176" s="147" t="s">
        <v>97</v>
      </c>
      <c r="E176" s="144">
        <f t="shared" si="19"/>
        <v>0</v>
      </c>
      <c r="F176" s="144">
        <f t="shared" si="18"/>
        <v>0</v>
      </c>
      <c r="G176" s="317"/>
      <c r="H176" s="317"/>
      <c r="I176" s="317"/>
      <c r="J176" s="1175" t="s">
        <v>729</v>
      </c>
      <c r="K176" s="1176"/>
      <c r="L176" s="756"/>
    </row>
    <row r="177" spans="1:12" ht="17.149999999999999" customHeight="1">
      <c r="A177" s="27"/>
      <c r="B177" s="27"/>
      <c r="C177" s="27"/>
      <c r="D177" s="486" t="s">
        <v>927</v>
      </c>
      <c r="E177" s="480"/>
      <c r="F177" s="480"/>
      <c r="G177" s="481"/>
      <c r="H177" s="481"/>
      <c r="I177" s="481"/>
      <c r="J177" s="615" t="str">
        <f>IF(ISERROR(($E$178+E179+$E$180)/($E$183-($E$178+$E$179+$E$180))),"",(($E$178+$E$179+$E$180)/($E$183-($E$178+$E$179+$E$180))))</f>
        <v/>
      </c>
      <c r="K177" s="616" t="s">
        <v>652</v>
      </c>
      <c r="L177" s="756"/>
    </row>
    <row r="178" spans="1:12" ht="17.149999999999999" customHeight="1">
      <c r="A178" s="27"/>
      <c r="B178" s="27"/>
      <c r="C178" s="27"/>
      <c r="D178" s="157" t="s">
        <v>17</v>
      </c>
      <c r="E178" s="144">
        <f>SUM(G178:I178)</f>
        <v>0</v>
      </c>
      <c r="F178" s="144">
        <f>IFERROR(E178/units,0)</f>
        <v>0</v>
      </c>
      <c r="G178" s="317"/>
      <c r="H178" s="317"/>
      <c r="I178" s="317"/>
      <c r="J178" s="757" t="s">
        <v>655</v>
      </c>
      <c r="K178" s="619"/>
      <c r="L178" s="756"/>
    </row>
    <row r="179" spans="1:12" ht="17.149999999999999" customHeight="1">
      <c r="A179" s="27"/>
      <c r="B179" s="27"/>
      <c r="C179" s="27"/>
      <c r="D179" s="157" t="s">
        <v>125</v>
      </c>
      <c r="E179" s="144">
        <f>SUM(G179:I179)</f>
        <v>0</v>
      </c>
      <c r="F179" s="144">
        <f>IFERROR(E179/units,0)</f>
        <v>0</v>
      </c>
      <c r="G179" s="317"/>
      <c r="H179" s="317"/>
      <c r="I179" s="317"/>
      <c r="J179" s="617" t="e">
        <f>E178/(E178+E179+E180)</f>
        <v>#DIV/0!</v>
      </c>
      <c r="K179" s="618" t="s">
        <v>656</v>
      </c>
      <c r="L179" s="210"/>
    </row>
    <row r="180" spans="1:12" ht="17.149999999999999" customHeight="1">
      <c r="A180" s="27"/>
      <c r="B180" s="27"/>
      <c r="C180" s="27"/>
      <c r="D180" s="672" t="s">
        <v>638</v>
      </c>
      <c r="E180" s="144">
        <f>SUM(G180:I180)</f>
        <v>0</v>
      </c>
      <c r="F180" s="144">
        <f>IFERROR(E180/units,0)</f>
        <v>0</v>
      </c>
      <c r="G180" s="317"/>
      <c r="H180" s="317"/>
      <c r="I180" s="317"/>
      <c r="J180" s="618"/>
      <c r="K180" s="618"/>
      <c r="L180" s="210"/>
    </row>
    <row r="181" spans="1:12" ht="17.149999999999999" customHeight="1">
      <c r="A181" s="1"/>
      <c r="B181" s="1"/>
      <c r="C181" s="1"/>
      <c r="D181" s="19" t="s">
        <v>493</v>
      </c>
      <c r="E181" s="141">
        <f>SUM(E104:E180)</f>
        <v>0</v>
      </c>
      <c r="F181" s="141">
        <f>IFERROR(E181/units,0)</f>
        <v>0</v>
      </c>
      <c r="G181" s="319">
        <f>SUM(G104:G180)</f>
        <v>0</v>
      </c>
      <c r="H181" s="319">
        <f>SUM(H104:H180)</f>
        <v>0</v>
      </c>
      <c r="I181" s="319">
        <f>SUM(I104:I180)</f>
        <v>0</v>
      </c>
      <c r="J181" s="619" t="str">
        <f>IF(ISERROR($E$181/$E$183),"N/A",$E$181/$E$183)</f>
        <v>N/A</v>
      </c>
      <c r="K181" s="618" t="s">
        <v>296</v>
      </c>
      <c r="L181" s="255"/>
    </row>
    <row r="182" spans="1:12" ht="17.149999999999999" customHeight="1">
      <c r="C182"/>
      <c r="D182" s="19"/>
      <c r="E182" s="24"/>
      <c r="F182" s="24"/>
      <c r="G182" s="324"/>
      <c r="H182" s="324"/>
      <c r="I182" s="324"/>
      <c r="L182" s="255"/>
    </row>
    <row r="183" spans="1:12" ht="17.149999999999999" customHeight="1">
      <c r="A183" s="1"/>
      <c r="B183" s="1"/>
      <c r="C183" s="1"/>
      <c r="D183" s="158" t="s">
        <v>290</v>
      </c>
      <c r="E183" s="423">
        <f>SUM(E67+E96+E99+E181)</f>
        <v>0</v>
      </c>
      <c r="F183" s="373">
        <f>IFERROR(E183/units,0)</f>
        <v>0</v>
      </c>
      <c r="G183" s="424">
        <f>SUM(G67+G96+G99+G181)</f>
        <v>0</v>
      </c>
      <c r="H183" s="424">
        <f>SUM(H67+H96+H99+H181)</f>
        <v>0</v>
      </c>
      <c r="I183" s="424">
        <f>SUM(I67+I96+I99+I181)</f>
        <v>0</v>
      </c>
      <c r="J183" s="613"/>
      <c r="K183" s="610"/>
      <c r="L183" s="255"/>
    </row>
    <row r="184" spans="1:12" ht="17.149999999999999" customHeight="1">
      <c r="C184"/>
      <c r="D184" s="748" t="s">
        <v>531</v>
      </c>
      <c r="E184" s="98"/>
      <c r="F184" s="98"/>
      <c r="G184" s="321"/>
      <c r="H184" s="321"/>
      <c r="I184" s="321"/>
      <c r="L184" s="255"/>
    </row>
    <row r="185" spans="1:12" ht="17.149999999999999" customHeight="1">
      <c r="C185"/>
      <c r="D185" s="749" t="s">
        <v>589</v>
      </c>
      <c r="E185" s="472">
        <f>I185</f>
        <v>0</v>
      </c>
      <c r="F185" s="314"/>
      <c r="G185" s="318"/>
      <c r="H185" s="318"/>
      <c r="I185" s="504"/>
      <c r="J185" s="614"/>
      <c r="L185" s="255"/>
    </row>
    <row r="186" spans="1:12" ht="17.149999999999999" customHeight="1">
      <c r="C186"/>
      <c r="D186" s="749" t="s">
        <v>547</v>
      </c>
      <c r="E186" s="472">
        <f>AD45</f>
        <v>0</v>
      </c>
      <c r="F186" s="314"/>
      <c r="G186" s="318"/>
      <c r="H186" s="318"/>
      <c r="I186" s="318"/>
      <c r="J186" s="614"/>
      <c r="L186" s="255"/>
    </row>
    <row r="187" spans="1:12" ht="17.149999999999999" customHeight="1">
      <c r="C187"/>
      <c r="D187" s="749" t="s">
        <v>548</v>
      </c>
      <c r="E187" s="425"/>
      <c r="F187" s="314"/>
      <c r="G187" s="318"/>
      <c r="H187" s="318"/>
      <c r="I187" s="318"/>
      <c r="J187" s="614"/>
      <c r="L187" s="255"/>
    </row>
    <row r="188" spans="1:12" ht="17.149999999999999" customHeight="1">
      <c r="C188"/>
      <c r="D188" s="749" t="s">
        <v>549</v>
      </c>
      <c r="E188" s="425"/>
      <c r="F188" s="314"/>
      <c r="G188" s="318"/>
      <c r="H188" s="318"/>
      <c r="I188" s="318"/>
      <c r="J188" s="614"/>
      <c r="L188" s="255"/>
    </row>
    <row r="189" spans="1:12" ht="17.149999999999999" customHeight="1">
      <c r="C189"/>
      <c r="D189" s="749" t="s">
        <v>761</v>
      </c>
      <c r="E189" s="426">
        <f>'7)Operating Proforma'!R54</f>
        <v>0</v>
      </c>
      <c r="F189" s="314"/>
      <c r="G189" s="318"/>
      <c r="H189" s="318"/>
      <c r="I189" s="318"/>
      <c r="L189" s="255"/>
    </row>
    <row r="190" spans="1:12" ht="17.149999999999999" customHeight="1">
      <c r="C190"/>
      <c r="D190" s="17" t="s">
        <v>147</v>
      </c>
      <c r="E190" s="427">
        <f>G183-(SUM(E185:E189))</f>
        <v>0</v>
      </c>
      <c r="F190" s="314"/>
      <c r="G190" s="318"/>
      <c r="H190" s="318"/>
      <c r="I190" s="318"/>
      <c r="J190" s="614"/>
      <c r="L190" s="255"/>
    </row>
    <row r="191" spans="1:12" ht="17.149999999999999" customHeight="1">
      <c r="C191"/>
      <c r="D191" s="17" t="s">
        <v>762</v>
      </c>
      <c r="E191" s="427">
        <f>H183</f>
        <v>0</v>
      </c>
      <c r="F191" s="314"/>
      <c r="G191" s="318"/>
      <c r="H191" s="318"/>
      <c r="I191" s="318"/>
      <c r="J191" s="1259" t="s">
        <v>833</v>
      </c>
      <c r="K191" s="1260"/>
      <c r="L191" s="255"/>
    </row>
    <row r="192" spans="1:12" ht="17.149999999999999" customHeight="1">
      <c r="B192" s="695">
        <f>'2)Summary'!H18</f>
        <v>0</v>
      </c>
      <c r="C192"/>
      <c r="D192" s="696" t="s">
        <v>609</v>
      </c>
      <c r="E192" s="428">
        <v>1</v>
      </c>
      <c r="F192" s="314"/>
      <c r="G192" s="28">
        <f>E192</f>
        <v>1</v>
      </c>
      <c r="H192" s="318"/>
      <c r="I192" s="318"/>
      <c r="J192" s="1259"/>
      <c r="K192" s="1260"/>
      <c r="L192" s="255"/>
    </row>
    <row r="193" spans="3:12" ht="17.149999999999999" customHeight="1">
      <c r="C193"/>
      <c r="D193" s="17" t="s">
        <v>148</v>
      </c>
      <c r="E193" s="423">
        <f>G193+H193</f>
        <v>0</v>
      </c>
      <c r="F193" s="314"/>
      <c r="G193" s="336">
        <f>E190*E192</f>
        <v>0</v>
      </c>
      <c r="H193" s="336">
        <f>H183</f>
        <v>0</v>
      </c>
      <c r="I193" s="318"/>
      <c r="J193" s="1259"/>
      <c r="K193" s="1260"/>
      <c r="L193" s="255"/>
    </row>
    <row r="194" spans="3:12" ht="17.149999999999999" customHeight="1">
      <c r="C194"/>
      <c r="D194" s="19" t="s">
        <v>149</v>
      </c>
      <c r="E194" s="761">
        <f>MIN('8)Housing Credits'!C7,'8)Housing Credits'!C10)</f>
        <v>0</v>
      </c>
      <c r="F194" s="314"/>
      <c r="G194" s="28">
        <f>E194</f>
        <v>0</v>
      </c>
      <c r="H194" s="28">
        <f>E194</f>
        <v>0</v>
      </c>
      <c r="I194" s="318"/>
      <c r="L194" s="255"/>
    </row>
    <row r="195" spans="3:12" ht="17.149999999999999" customHeight="1">
      <c r="C195"/>
      <c r="D195" s="17" t="s">
        <v>150</v>
      </c>
      <c r="E195" s="423">
        <f>SUM(G195:H195)</f>
        <v>0</v>
      </c>
      <c r="F195" s="314"/>
      <c r="G195" s="29">
        <f>G193*G194</f>
        <v>0</v>
      </c>
      <c r="H195" s="29">
        <f>H193*H194</f>
        <v>0</v>
      </c>
      <c r="I195" s="318"/>
      <c r="L195" s="255"/>
    </row>
    <row r="196" spans="3:12" ht="17.149999999999999" customHeight="1">
      <c r="C196"/>
      <c r="D196" s="65" t="s">
        <v>151</v>
      </c>
      <c r="E196" s="314"/>
      <c r="F196" s="314"/>
      <c r="G196" s="526">
        <v>0.04</v>
      </c>
      <c r="H196" s="526">
        <v>0.04</v>
      </c>
      <c r="I196" s="318"/>
      <c r="L196" s="255"/>
    </row>
    <row r="197" spans="3:12" ht="17.149999999999999" customHeight="1">
      <c r="C197"/>
      <c r="D197" s="159" t="s">
        <v>152</v>
      </c>
      <c r="E197" s="423">
        <f>SUM(G197:H197)</f>
        <v>0</v>
      </c>
      <c r="F197" s="314"/>
      <c r="G197" s="29">
        <f>G195*G196</f>
        <v>0</v>
      </c>
      <c r="H197" s="29">
        <f>H195*H196</f>
        <v>0</v>
      </c>
      <c r="I197" s="318"/>
      <c r="L197" s="255"/>
    </row>
    <row r="198" spans="3:12" ht="17.149999999999999" customHeight="1">
      <c r="I198" s="967">
        <f>TDC-I140-I141-I142-E79</f>
        <v>0</v>
      </c>
    </row>
  </sheetData>
  <sheetProtection algorithmName="SHA-512" hashValue="umZm+/mydk650Wne0WgYdE4cAcKzSOIuAGVVP9rTYjbki1fkEYdZxDkYGZiJIu5gfWgRoUJccaBGFdFynM8SRg==" saltValue="WcZY392o3jkseHfIMF8/dg==" spinCount="100000" sheet="1" objects="1" scenarios="1"/>
  <mergeCells count="61">
    <mergeCell ref="J191:K193"/>
    <mergeCell ref="J176:K176"/>
    <mergeCell ref="D13:E13"/>
    <mergeCell ref="G46:I46"/>
    <mergeCell ref="I24:J24"/>
    <mergeCell ref="D24:H24"/>
    <mergeCell ref="D25:H25"/>
    <mergeCell ref="J26:K27"/>
    <mergeCell ref="J39:K39"/>
    <mergeCell ref="G45:I45"/>
    <mergeCell ref="D36:E36"/>
    <mergeCell ref="G55:I55"/>
    <mergeCell ref="I42:J42"/>
    <mergeCell ref="I44:J44"/>
    <mergeCell ref="E44:E45"/>
    <mergeCell ref="D40:E40"/>
    <mergeCell ref="D35:E35"/>
    <mergeCell ref="I41:J41"/>
    <mergeCell ref="I43:J43"/>
    <mergeCell ref="D19:E19"/>
    <mergeCell ref="D39:E39"/>
    <mergeCell ref="D20:E20"/>
    <mergeCell ref="D15:E15"/>
    <mergeCell ref="I9:I10"/>
    <mergeCell ref="D16:E16"/>
    <mergeCell ref="J28:K33"/>
    <mergeCell ref="D27:E27"/>
    <mergeCell ref="D28:E28"/>
    <mergeCell ref="D29:E29"/>
    <mergeCell ref="B1:K1"/>
    <mergeCell ref="B2:K2"/>
    <mergeCell ref="A50:C50"/>
    <mergeCell ref="A51:C51"/>
    <mergeCell ref="G48:I48"/>
    <mergeCell ref="H4:I4"/>
    <mergeCell ref="F4:G4"/>
    <mergeCell ref="E5:F5"/>
    <mergeCell ref="D12:E12"/>
    <mergeCell ref="D14:E14"/>
    <mergeCell ref="B7:K7"/>
    <mergeCell ref="B10:B17"/>
    <mergeCell ref="B25:B26"/>
    <mergeCell ref="D11:E11"/>
    <mergeCell ref="D22:E22"/>
    <mergeCell ref="K9:K10"/>
    <mergeCell ref="B141:C142"/>
    <mergeCell ref="B140:C140"/>
    <mergeCell ref="G49:I49"/>
    <mergeCell ref="G52:I52"/>
    <mergeCell ref="B60:D62"/>
    <mergeCell ref="E60:E62"/>
    <mergeCell ref="F60:F62"/>
    <mergeCell ref="G54:I54"/>
    <mergeCell ref="I60:I62"/>
    <mergeCell ref="G61:G62"/>
    <mergeCell ref="H61:H62"/>
    <mergeCell ref="B99:C99"/>
    <mergeCell ref="G60:H60"/>
    <mergeCell ref="G50:I50"/>
    <mergeCell ref="G51:I51"/>
    <mergeCell ref="A65:B66"/>
  </mergeCells>
  <phoneticPr fontId="0" type="noConversion"/>
  <conditionalFormatting sqref="E49">
    <cfRule type="expression" dxfId="17" priority="1">
      <formula>$F$27&lt;=0</formula>
    </cfRule>
  </conditionalFormatting>
  <conditionalFormatting sqref="J28:K33">
    <cfRule type="expression" dxfId="16" priority="4">
      <formula>$F$28=0</formula>
    </cfRule>
  </conditionalFormatting>
  <dataValidations xWindow="432" yWindow="142" count="10">
    <dataValidation type="list" allowBlank="1" showInputMessage="1" showErrorMessage="1" sqref="E30:E34" xr:uid="{00000000-0002-0000-0400-000000000000}">
      <formula1>"Federal Grant, Non-Federal Grant"</formula1>
    </dataValidation>
    <dataValidation type="list" allowBlank="1" showInputMessage="1" showErrorMessage="1" sqref="B30:B38" xr:uid="{00000000-0002-0000-0400-000001000000}">
      <formula1>"HOME Match,AHTF Match"</formula1>
    </dataValidation>
    <dataValidation type="list" allowBlank="1" showInputMessage="1" showErrorMessage="1" sqref="I25" xr:uid="{00000000-0002-0000-0400-000005000000}">
      <formula1>$N$24:$N$25</formula1>
    </dataValidation>
    <dataValidation type="list" allowBlank="1" showInputMessage="1" showErrorMessage="1" sqref="K25" xr:uid="{00000000-0002-0000-0400-000006000000}">
      <formula1>$O$24:$O$25</formula1>
    </dataValidation>
    <dataValidation type="whole" allowBlank="1" showErrorMessage="1" error="Only enter years in whole numbers.  " sqref="I11:I21" xr:uid="{00000000-0002-0000-0400-000002000000}">
      <formula1>0</formula1>
      <formula2>50</formula2>
    </dataValidation>
    <dataValidation type="list" showInputMessage="1" showErrorMessage="1" sqref="J11:J21" xr:uid="{00000000-0002-0000-0400-000003000000}">
      <formula1>"First,Second,Third,Fourth,Fifth"</formula1>
    </dataValidation>
    <dataValidation type="list" allowBlank="1" showInputMessage="1" showErrorMessage="1" sqref="B18" xr:uid="{00000000-0002-0000-0400-000004000000}">
      <formula1>"KHC AHTF Match"</formula1>
    </dataValidation>
    <dataValidation type="list" allowBlank="1" showInputMessage="1" showErrorMessage="1" sqref="B19:B21 B27:B28" xr:uid="{B20768AC-1252-441E-8799-E399AFA7EE81}">
      <formula1>"AHTF Match"</formula1>
    </dataValidation>
    <dataValidation type="list" allowBlank="1" showInputMessage="1" showErrorMessage="1" sqref="K44" xr:uid="{C6ED5B30-E1C8-4208-81A2-0F6967C189CD}">
      <formula1>"Long Term,Short Term"</formula1>
    </dataValidation>
    <dataValidation type="whole" operator="greaterThanOrEqual" allowBlank="1" showInputMessage="1" showErrorMessage="1" error="You may not enter a negative number." sqref="F11:F16 F18:F21 F27:F38 F39 I44:J44 E46 E47 E48 E49 E50 E51 E52 E53 E54 E55 G65 H65 I65 I66 H66 G66 G71:I74 G76:I82 G84:I91 G93:I94 I95 H95 G95 I99 H99 G99 G178:I180 G163:I176 G151:I161 G147:I149 G139:I145 G135:I137 G128:I133 G117:I126 G104:I115 I185 E187 E188" xr:uid="{86556E9E-2F4D-402E-84F1-08B84EBF9A6A}">
      <formula1>0</formula1>
    </dataValidation>
  </dataValidations>
  <printOptions horizontalCentered="1"/>
  <pageMargins left="0.5" right="0.5" top="0.5" bottom="0.5" header="0.25" footer="0.25"/>
  <pageSetup scale="46" fitToHeight="3" orientation="portrait" r:id="rId1"/>
  <headerFooter alignWithMargins="0">
    <oddFooter xml:space="preserve">&amp;L&amp;10&amp;F
&amp;A&amp;R&amp;10Page &amp;P
&amp;D&amp;12
</oddFooter>
  </headerFooter>
  <rowBreaks count="2" manualBreakCount="2">
    <brk id="91" max="10" man="1"/>
    <brk id="183" max="10" man="1"/>
  </rowBreaks>
  <ignoredErrors>
    <ignoredError sqref="G40 G42" formula="1"/>
    <ignoredError sqref="L21 L13 L18 L19 L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61"/>
  <sheetViews>
    <sheetView showGridLines="0" zoomScale="90" zoomScaleNormal="90" zoomScaleSheetLayoutView="50" zoomScalePageLayoutView="80" workbookViewId="0">
      <selection activeCell="B2" sqref="B2:G2"/>
    </sheetView>
  </sheetViews>
  <sheetFormatPr defaultColWidth="8.84375" defaultRowHeight="17.149999999999999" customHeight="1"/>
  <cols>
    <col min="1" max="1" width="1.4609375" style="2" customWidth="1"/>
    <col min="2" max="2" width="43.23046875" customWidth="1"/>
    <col min="3" max="4" width="14.69140625" customWidth="1"/>
    <col min="5" max="5" width="15.84375" customWidth="1"/>
    <col min="6" max="6" width="14.69140625" customWidth="1"/>
    <col min="7" max="7" width="19.53515625" customWidth="1"/>
    <col min="8" max="8" width="10.4609375" customWidth="1"/>
    <col min="9" max="9" width="11.4609375" customWidth="1"/>
    <col min="11" max="11" width="8.84375" style="255"/>
    <col min="12" max="13" width="8.84375" style="255" customWidth="1"/>
    <col min="14" max="18" width="8.84375" customWidth="1"/>
  </cols>
  <sheetData>
    <row r="1" spans="1:16" ht="20.75" customHeight="1">
      <c r="A1" s="259"/>
      <c r="B1" s="1023">
        <v>0</v>
      </c>
      <c r="C1" s="1023"/>
      <c r="D1" s="1023"/>
      <c r="E1" s="1023"/>
      <c r="F1" s="1023"/>
      <c r="G1" s="1023"/>
    </row>
    <row r="2" spans="1:16" ht="23">
      <c r="A2" s="259"/>
      <c r="B2" s="1023" t="s">
        <v>622</v>
      </c>
      <c r="C2" s="1023"/>
      <c r="D2" s="1023"/>
      <c r="E2" s="1023"/>
      <c r="F2" s="1023"/>
      <c r="G2" s="1023"/>
    </row>
    <row r="3" spans="1:16" ht="33" customHeight="1">
      <c r="B3" s="1193" t="s">
        <v>613</v>
      </c>
      <c r="C3" s="1193"/>
      <c r="D3" s="1193"/>
      <c r="E3" s="1193"/>
      <c r="F3" s="1193"/>
      <c r="G3" s="1193"/>
      <c r="N3" s="3"/>
      <c r="O3" s="3"/>
      <c r="P3" s="35"/>
    </row>
    <row r="4" spans="1:16" ht="16.25" customHeight="1">
      <c r="B4" s="1194" t="s">
        <v>623</v>
      </c>
      <c r="C4" s="1194"/>
      <c r="D4" s="1194"/>
      <c r="E4" s="1194"/>
      <c r="F4" s="1194"/>
      <c r="G4" s="1194"/>
      <c r="N4" s="3"/>
      <c r="O4" s="3"/>
      <c r="P4" s="35"/>
    </row>
    <row r="5" spans="1:16" ht="16.25" customHeight="1">
      <c r="B5" s="532"/>
      <c r="C5" s="532"/>
      <c r="D5" s="532"/>
      <c r="E5" s="532"/>
      <c r="F5" s="532"/>
      <c r="G5" s="532"/>
      <c r="N5" s="3"/>
      <c r="O5" s="3"/>
      <c r="P5" s="35"/>
    </row>
    <row r="6" spans="1:16" ht="38.25" customHeight="1">
      <c r="A6" s="293"/>
      <c r="B6" s="288"/>
      <c r="C6" s="1142" t="s">
        <v>146</v>
      </c>
      <c r="D6" s="1142" t="s">
        <v>244</v>
      </c>
      <c r="E6" s="1141" t="s">
        <v>754</v>
      </c>
      <c r="F6" s="1148"/>
      <c r="G6" s="1142" t="s">
        <v>756</v>
      </c>
      <c r="H6" s="813"/>
      <c r="J6" s="255"/>
      <c r="M6"/>
      <c r="P6" s="35"/>
    </row>
    <row r="7" spans="1:16" ht="27.75" customHeight="1">
      <c r="A7" s="511"/>
      <c r="B7" s="512" t="s">
        <v>29</v>
      </c>
      <c r="C7" s="1143"/>
      <c r="D7" s="1143"/>
      <c r="E7" s="1145" t="s">
        <v>755</v>
      </c>
      <c r="F7" s="1145" t="s">
        <v>757</v>
      </c>
      <c r="G7" s="1191"/>
      <c r="H7" s="813"/>
      <c r="J7" s="255"/>
      <c r="M7"/>
      <c r="P7" s="35"/>
    </row>
    <row r="8" spans="1:16" ht="6" customHeight="1">
      <c r="A8" s="513"/>
      <c r="B8" s="514"/>
      <c r="C8" s="1144"/>
      <c r="D8" s="1144"/>
      <c r="E8" s="1146"/>
      <c r="F8" s="1147"/>
      <c r="G8" s="1192"/>
      <c r="H8" s="813"/>
      <c r="J8" s="255"/>
      <c r="M8"/>
      <c r="P8" s="35"/>
    </row>
    <row r="9" spans="1:16" ht="9" customHeight="1">
      <c r="B9" s="6"/>
      <c r="J9" s="255"/>
      <c r="M9"/>
      <c r="P9" s="35"/>
    </row>
    <row r="10" spans="1:16" ht="17.149999999999999" customHeight="1">
      <c r="B10" s="99" t="s">
        <v>126</v>
      </c>
      <c r="C10" s="471"/>
      <c r="D10" s="471"/>
      <c r="E10" s="15"/>
      <c r="G10" s="15"/>
      <c r="J10" s="255"/>
      <c r="M10"/>
      <c r="P10" s="35"/>
    </row>
    <row r="11" spans="1:16" s="27" customFormat="1" ht="16.5" customHeight="1">
      <c r="A11" s="103"/>
      <c r="B11" s="153" t="s">
        <v>22</v>
      </c>
      <c r="C11" s="422">
        <f>SUM(E11:G11)</f>
        <v>0</v>
      </c>
      <c r="D11" s="144">
        <f>IFERROR(C11/units,0)</f>
        <v>0</v>
      </c>
      <c r="E11" s="317"/>
      <c r="F11" s="317"/>
      <c r="G11" s="317"/>
      <c r="J11" s="210"/>
      <c r="K11" s="210"/>
      <c r="L11" s="210"/>
      <c r="P11" s="140"/>
    </row>
    <row r="12" spans="1:16" s="27" customFormat="1" ht="16.5" customHeight="1">
      <c r="A12" s="103"/>
      <c r="B12" s="27" t="s">
        <v>86</v>
      </c>
      <c r="C12" s="144">
        <f>SUM(E12:G12)</f>
        <v>0</v>
      </c>
      <c r="D12" s="144">
        <f>IFERROR(C12/units,0)</f>
        <v>0</v>
      </c>
      <c r="E12" s="318"/>
      <c r="F12" s="318"/>
      <c r="G12" s="317"/>
      <c r="J12" s="210"/>
      <c r="K12" s="210"/>
      <c r="L12" s="210"/>
      <c r="P12" s="140"/>
    </row>
    <row r="13" spans="1:16" ht="17.75" customHeight="1">
      <c r="B13" s="19" t="s">
        <v>127</v>
      </c>
      <c r="C13" s="141">
        <f>SUM(C11:C12)</f>
        <v>0</v>
      </c>
      <c r="D13" s="141"/>
      <c r="E13" s="319">
        <f>SUM(E11:E12)</f>
        <v>0</v>
      </c>
      <c r="F13" s="319">
        <f>SUM(F11:F12)</f>
        <v>0</v>
      </c>
      <c r="G13" s="319">
        <f>SUM(G11:G12)</f>
        <v>0</v>
      </c>
      <c r="J13" s="255"/>
      <c r="M13"/>
      <c r="P13" s="35"/>
    </row>
    <row r="14" spans="1:16" ht="17.149999999999999" customHeight="1">
      <c r="C14" s="9"/>
      <c r="D14" s="9"/>
      <c r="E14" s="12"/>
      <c r="F14" s="12"/>
      <c r="G14" s="12"/>
      <c r="J14" s="255"/>
      <c r="M14"/>
      <c r="P14" s="35"/>
    </row>
    <row r="15" spans="1:16" ht="17.149999999999999" customHeight="1">
      <c r="B15" s="99" t="s">
        <v>253</v>
      </c>
      <c r="C15" s="9"/>
      <c r="D15" s="9"/>
      <c r="E15" s="12"/>
      <c r="F15" s="12"/>
      <c r="G15" s="12"/>
      <c r="J15" s="255"/>
      <c r="M15"/>
      <c r="P15" s="35"/>
    </row>
    <row r="16" spans="1:16" s="27" customFormat="1" ht="17.149999999999999" customHeight="1">
      <c r="B16" s="482" t="s">
        <v>87</v>
      </c>
      <c r="C16" s="480"/>
      <c r="D16" s="480"/>
      <c r="E16" s="481"/>
      <c r="F16" s="481"/>
      <c r="G16" s="481"/>
      <c r="J16" s="210"/>
      <c r="K16" s="210"/>
      <c r="L16" s="210"/>
      <c r="P16" s="140"/>
    </row>
    <row r="17" spans="1:16" s="27" customFormat="1" ht="17.149999999999999" customHeight="1">
      <c r="A17" s="103"/>
      <c r="B17" s="153" t="s">
        <v>89</v>
      </c>
      <c r="C17" s="144">
        <f>SUM(E17:G17)</f>
        <v>0</v>
      </c>
      <c r="D17" s="144">
        <f>IFERROR(C17/units,0)</f>
        <v>0</v>
      </c>
      <c r="E17" s="317"/>
      <c r="F17" s="317"/>
      <c r="G17" s="317"/>
      <c r="J17" s="210"/>
      <c r="K17" s="210"/>
      <c r="L17" s="210"/>
      <c r="P17" s="140"/>
    </row>
    <row r="18" spans="1:16" s="27" customFormat="1" ht="17.149999999999999" customHeight="1">
      <c r="A18" s="103"/>
      <c r="B18" s="27" t="s">
        <v>88</v>
      </c>
      <c r="C18" s="144">
        <f>SUM(E18:G18)</f>
        <v>0</v>
      </c>
      <c r="D18" s="144">
        <f>IFERROR(C18/units,0)</f>
        <v>0</v>
      </c>
      <c r="E18" s="317"/>
      <c r="F18" s="317"/>
      <c r="G18" s="317"/>
      <c r="J18" s="210"/>
      <c r="K18" s="210"/>
      <c r="L18" s="210"/>
      <c r="P18" s="140"/>
    </row>
    <row r="19" spans="1:16" s="27" customFormat="1" ht="17.149999999999999" customHeight="1">
      <c r="A19" s="103"/>
      <c r="B19" s="27" t="s">
        <v>489</v>
      </c>
      <c r="C19" s="144">
        <f>SUM(E19:G19)</f>
        <v>0</v>
      </c>
      <c r="D19" s="144">
        <f>IFERROR(C19/units,0)</f>
        <v>0</v>
      </c>
      <c r="E19" s="317"/>
      <c r="F19" s="317"/>
      <c r="G19" s="317"/>
      <c r="J19" s="210"/>
      <c r="K19" s="210"/>
      <c r="L19" s="210"/>
      <c r="P19" s="140"/>
    </row>
    <row r="20" spans="1:16" s="27" customFormat="1" ht="17.149999999999999" customHeight="1">
      <c r="A20" s="103"/>
      <c r="B20" s="253" t="s">
        <v>491</v>
      </c>
      <c r="C20" s="144">
        <f>SUM(E20:G20)</f>
        <v>0</v>
      </c>
      <c r="D20" s="144">
        <f>IFERROR(C20/units,0)</f>
        <v>0</v>
      </c>
      <c r="E20" s="317"/>
      <c r="F20" s="322"/>
      <c r="G20" s="322"/>
      <c r="J20" s="210"/>
      <c r="K20" s="210"/>
      <c r="L20" s="210"/>
      <c r="P20" s="140"/>
    </row>
    <row r="21" spans="1:16" s="27" customFormat="1" ht="17.149999999999999" customHeight="1">
      <c r="B21" s="479" t="s">
        <v>90</v>
      </c>
      <c r="C21" s="480"/>
      <c r="D21" s="480"/>
      <c r="E21" s="481"/>
      <c r="F21" s="481"/>
      <c r="G21" s="481"/>
      <c r="J21" s="210"/>
      <c r="K21" s="210"/>
      <c r="L21" s="210"/>
      <c r="P21" s="140"/>
    </row>
    <row r="22" spans="1:16" s="27" customFormat="1" ht="17.149999999999999" customHeight="1">
      <c r="A22" s="103"/>
      <c r="B22" s="27" t="s">
        <v>67</v>
      </c>
      <c r="C22" s="144">
        <f t="shared" ref="C22:C28" si="0">SUM(E22:G22)</f>
        <v>0</v>
      </c>
      <c r="D22" s="144">
        <f t="shared" ref="D22:D28" si="1">IFERROR(C22/units,0)</f>
        <v>0</v>
      </c>
      <c r="E22" s="317"/>
      <c r="F22" s="317"/>
      <c r="G22" s="317"/>
      <c r="J22" s="210"/>
      <c r="K22" s="210"/>
      <c r="L22" s="210"/>
      <c r="P22" s="140"/>
    </row>
    <row r="23" spans="1:16" s="27" customFormat="1" ht="17.149999999999999" customHeight="1">
      <c r="A23" s="103"/>
      <c r="B23" s="27" t="s">
        <v>66</v>
      </c>
      <c r="C23" s="144">
        <f t="shared" si="0"/>
        <v>0</v>
      </c>
      <c r="D23" s="144">
        <f t="shared" si="1"/>
        <v>0</v>
      </c>
      <c r="E23" s="317"/>
      <c r="F23" s="317"/>
      <c r="G23" s="317"/>
      <c r="J23" s="210"/>
      <c r="K23" s="210"/>
      <c r="L23" s="210"/>
      <c r="P23" s="140"/>
    </row>
    <row r="24" spans="1:16" s="27" customFormat="1" ht="17" customHeight="1">
      <c r="A24" s="103"/>
      <c r="B24" s="27" t="s">
        <v>91</v>
      </c>
      <c r="C24" s="144">
        <f t="shared" si="0"/>
        <v>0</v>
      </c>
      <c r="D24" s="144">
        <f t="shared" si="1"/>
        <v>0</v>
      </c>
      <c r="E24" s="317"/>
      <c r="F24" s="317"/>
      <c r="G24" s="317"/>
      <c r="J24" s="210"/>
      <c r="K24" s="210"/>
      <c r="L24" s="210"/>
      <c r="P24" s="140"/>
    </row>
    <row r="25" spans="1:16" s="27" customFormat="1" ht="17.149999999999999" customHeight="1">
      <c r="A25" s="103"/>
      <c r="B25" s="27" t="s">
        <v>92</v>
      </c>
      <c r="C25" s="144">
        <f t="shared" si="0"/>
        <v>0</v>
      </c>
      <c r="D25" s="144">
        <f t="shared" si="1"/>
        <v>0</v>
      </c>
      <c r="E25" s="318"/>
      <c r="F25" s="318"/>
      <c r="G25" s="317"/>
      <c r="J25" s="210"/>
      <c r="K25" s="210"/>
      <c r="L25" s="210"/>
      <c r="P25" s="140"/>
    </row>
    <row r="26" spans="1:16" s="27" customFormat="1" ht="17.149999999999999" customHeight="1">
      <c r="A26" s="103"/>
      <c r="B26" s="27" t="s">
        <v>68</v>
      </c>
      <c r="C26" s="144">
        <f t="shared" si="0"/>
        <v>0</v>
      </c>
      <c r="D26" s="144">
        <f t="shared" si="1"/>
        <v>0</v>
      </c>
      <c r="E26" s="317"/>
      <c r="F26" s="317"/>
      <c r="G26" s="317"/>
      <c r="J26" s="210"/>
      <c r="K26" s="210"/>
      <c r="L26" s="210"/>
      <c r="P26" s="140"/>
    </row>
    <row r="27" spans="1:16" s="27" customFormat="1" ht="17.149999999999999" customHeight="1">
      <c r="A27" s="103"/>
      <c r="B27" s="27" t="s">
        <v>69</v>
      </c>
      <c r="C27" s="144">
        <f t="shared" si="0"/>
        <v>0</v>
      </c>
      <c r="D27" s="144">
        <f t="shared" si="1"/>
        <v>0</v>
      </c>
      <c r="E27" s="317"/>
      <c r="F27" s="317"/>
      <c r="G27" s="317"/>
      <c r="J27" s="210"/>
      <c r="K27" s="210"/>
      <c r="L27" s="210"/>
      <c r="P27" s="140"/>
    </row>
    <row r="28" spans="1:16" s="27" customFormat="1" ht="17.149999999999999" customHeight="1">
      <c r="A28" s="103"/>
      <c r="B28" s="27" t="s">
        <v>70</v>
      </c>
      <c r="C28" s="144">
        <f t="shared" si="0"/>
        <v>0</v>
      </c>
      <c r="D28" s="144">
        <f t="shared" si="1"/>
        <v>0</v>
      </c>
      <c r="E28" s="317"/>
      <c r="F28" s="317"/>
      <c r="G28" s="317"/>
      <c r="J28" s="210"/>
      <c r="K28" s="210"/>
      <c r="L28" s="210"/>
      <c r="P28" s="140"/>
    </row>
    <row r="29" spans="1:16" s="27" customFormat="1" ht="17.149999999999999" customHeight="1">
      <c r="B29" s="479" t="s">
        <v>93</v>
      </c>
      <c r="C29" s="480"/>
      <c r="D29" s="480"/>
      <c r="E29" s="481"/>
      <c r="F29" s="481"/>
      <c r="G29" s="481"/>
      <c r="J29" s="210"/>
      <c r="K29" s="210"/>
      <c r="L29" s="210"/>
      <c r="P29" s="140"/>
    </row>
    <row r="30" spans="1:16" s="27" customFormat="1" ht="17.149999999999999" customHeight="1">
      <c r="A30" s="103"/>
      <c r="B30" s="27" t="s">
        <v>94</v>
      </c>
      <c r="C30" s="144">
        <f t="shared" ref="C30:C37" si="2">SUM(E30:G30)</f>
        <v>0</v>
      </c>
      <c r="D30" s="144">
        <f t="shared" ref="D30:D37" si="3">IFERROR(C30/units,0)</f>
        <v>0</v>
      </c>
      <c r="E30" s="317"/>
      <c r="F30" s="317"/>
      <c r="G30" s="317"/>
      <c r="J30" s="210"/>
      <c r="K30" s="210"/>
      <c r="L30" s="210"/>
      <c r="P30" s="140"/>
    </row>
    <row r="31" spans="1:16" s="27" customFormat="1" ht="17.149999999999999" customHeight="1">
      <c r="A31" s="103"/>
      <c r="B31" s="27" t="s">
        <v>10</v>
      </c>
      <c r="C31" s="144">
        <f t="shared" si="2"/>
        <v>0</v>
      </c>
      <c r="D31" s="144">
        <f t="shared" si="3"/>
        <v>0</v>
      </c>
      <c r="E31" s="317"/>
      <c r="F31" s="317"/>
      <c r="G31" s="317"/>
      <c r="H31" s="151" t="str">
        <f>IF(ISERROR($C$31/$C$42),"N/A",$C$31/$C$42)</f>
        <v>N/A</v>
      </c>
      <c r="I31" s="27" t="s">
        <v>295</v>
      </c>
      <c r="J31" s="210"/>
      <c r="K31" s="210"/>
      <c r="L31" s="210"/>
      <c r="P31" s="140"/>
    </row>
    <row r="32" spans="1:16" s="27" customFormat="1" ht="17.149999999999999" customHeight="1">
      <c r="A32" s="103"/>
      <c r="B32" s="27" t="s">
        <v>9</v>
      </c>
      <c r="C32" s="144">
        <f t="shared" si="2"/>
        <v>0</v>
      </c>
      <c r="D32" s="144">
        <f t="shared" si="3"/>
        <v>0</v>
      </c>
      <c r="E32" s="317"/>
      <c r="F32" s="317"/>
      <c r="G32" s="317"/>
      <c r="H32" s="151" t="str">
        <f>IF(ISERROR($C$32/$C$42),"N/A",$C$32/$C$42)</f>
        <v>N/A</v>
      </c>
      <c r="I32" s="27" t="s">
        <v>295</v>
      </c>
      <c r="J32" s="210"/>
      <c r="K32" s="210"/>
      <c r="L32" s="210"/>
      <c r="P32" s="140"/>
    </row>
    <row r="33" spans="1:16" s="27" customFormat="1" ht="17.149999999999999" customHeight="1">
      <c r="A33" s="103"/>
      <c r="B33" s="27" t="s">
        <v>11</v>
      </c>
      <c r="C33" s="144">
        <f t="shared" si="2"/>
        <v>0</v>
      </c>
      <c r="D33" s="144">
        <f t="shared" si="3"/>
        <v>0</v>
      </c>
      <c r="E33" s="317"/>
      <c r="F33" s="317"/>
      <c r="G33" s="317"/>
      <c r="H33" s="151" t="str">
        <f>IF(ISERROR($C$33/$C$42),"N/A",$C$33/$C42)</f>
        <v>N/A</v>
      </c>
      <c r="I33" s="27" t="s">
        <v>295</v>
      </c>
      <c r="J33" s="210"/>
      <c r="K33" s="210"/>
      <c r="L33" s="210"/>
      <c r="P33" s="140"/>
    </row>
    <row r="34" spans="1:16" s="27" customFormat="1" ht="17.149999999999999" customHeight="1">
      <c r="A34" s="103"/>
      <c r="B34" s="27" t="s">
        <v>24</v>
      </c>
      <c r="C34" s="144">
        <f t="shared" si="2"/>
        <v>0</v>
      </c>
      <c r="D34" s="144">
        <f t="shared" si="3"/>
        <v>0</v>
      </c>
      <c r="E34" s="317"/>
      <c r="F34" s="317"/>
      <c r="G34" s="317"/>
      <c r="J34" s="210"/>
      <c r="K34" s="210"/>
      <c r="L34" s="210"/>
      <c r="P34" s="140"/>
    </row>
    <row r="35" spans="1:16" s="27" customFormat="1" ht="17.149999999999999" customHeight="1">
      <c r="A35" s="103"/>
      <c r="B35" s="27" t="s">
        <v>23</v>
      </c>
      <c r="C35" s="144">
        <f t="shared" si="2"/>
        <v>0</v>
      </c>
      <c r="D35" s="144">
        <f t="shared" si="3"/>
        <v>0</v>
      </c>
      <c r="E35" s="317"/>
      <c r="F35" s="317"/>
      <c r="G35" s="317"/>
      <c r="J35" s="210"/>
      <c r="K35" s="210"/>
      <c r="L35" s="210"/>
      <c r="P35" s="140"/>
    </row>
    <row r="36" spans="1:16" s="27" customFormat="1" ht="17.149999999999999" customHeight="1">
      <c r="A36" s="103"/>
      <c r="B36" s="27" t="s">
        <v>95</v>
      </c>
      <c r="C36" s="144">
        <f t="shared" si="2"/>
        <v>0</v>
      </c>
      <c r="D36" s="144">
        <f t="shared" si="3"/>
        <v>0</v>
      </c>
      <c r="E36" s="317"/>
      <c r="F36" s="317"/>
      <c r="G36" s="317"/>
      <c r="J36" s="210"/>
      <c r="K36" s="210"/>
      <c r="L36" s="210"/>
      <c r="P36" s="140"/>
    </row>
    <row r="37" spans="1:16" s="27" customFormat="1" ht="17.149999999999999" customHeight="1">
      <c r="A37" s="103"/>
      <c r="B37" s="27" t="s">
        <v>488</v>
      </c>
      <c r="C37" s="144">
        <f t="shared" si="2"/>
        <v>0</v>
      </c>
      <c r="D37" s="144">
        <f t="shared" si="3"/>
        <v>0</v>
      </c>
      <c r="E37" s="317"/>
      <c r="F37" s="317"/>
      <c r="G37" s="317"/>
      <c r="J37" s="210"/>
      <c r="K37" s="210"/>
      <c r="L37" s="210"/>
      <c r="P37" s="140"/>
    </row>
    <row r="38" spans="1:16" s="27" customFormat="1" ht="17.149999999999999" customHeight="1">
      <c r="B38" s="479" t="s">
        <v>96</v>
      </c>
      <c r="C38" s="480"/>
      <c r="D38" s="480"/>
      <c r="E38" s="481"/>
      <c r="F38" s="481"/>
      <c r="G38" s="481"/>
      <c r="J38" s="210"/>
      <c r="K38" s="210"/>
      <c r="L38" s="210"/>
      <c r="P38" s="140"/>
    </row>
    <row r="39" spans="1:16" s="27" customFormat="1" ht="17.149999999999999" customHeight="1">
      <c r="B39" s="154" t="s">
        <v>97</v>
      </c>
      <c r="C39" s="144">
        <f>SUM(E39:G39)</f>
        <v>0</v>
      </c>
      <c r="D39" s="144">
        <f>IFERROR(C39/units,0)</f>
        <v>0</v>
      </c>
      <c r="E39" s="317"/>
      <c r="F39" s="317"/>
      <c r="G39" s="317"/>
      <c r="J39" s="210"/>
      <c r="K39" s="210"/>
      <c r="L39" s="210"/>
      <c r="P39" s="140"/>
    </row>
    <row r="40" spans="1:16" s="27" customFormat="1" ht="17.149999999999999" customHeight="1">
      <c r="B40" s="154" t="s">
        <v>97</v>
      </c>
      <c r="C40" s="144">
        <f>SUM(E40:G40)</f>
        <v>0</v>
      </c>
      <c r="D40" s="144">
        <f>IFERROR(C40/units,0)</f>
        <v>0</v>
      </c>
      <c r="E40" s="317"/>
      <c r="F40" s="317"/>
      <c r="G40" s="317"/>
      <c r="J40" s="210"/>
      <c r="K40" s="210"/>
      <c r="L40" s="210"/>
      <c r="P40" s="140"/>
    </row>
    <row r="41" spans="1:16" s="27" customFormat="1" ht="17.149999999999999" customHeight="1">
      <c r="B41" s="154" t="s">
        <v>97</v>
      </c>
      <c r="C41" s="144">
        <f>SUM(E41:G41)</f>
        <v>0</v>
      </c>
      <c r="D41" s="144">
        <f>IFERROR(C41/units,0)</f>
        <v>0</v>
      </c>
      <c r="E41" s="317"/>
      <c r="F41" s="317"/>
      <c r="G41" s="317"/>
      <c r="J41" s="210"/>
      <c r="K41" s="210"/>
      <c r="L41" s="210"/>
      <c r="P41" s="140"/>
    </row>
    <row r="42" spans="1:16" s="1" customFormat="1" ht="17.149999999999999" customHeight="1">
      <c r="B42" s="19" t="s">
        <v>252</v>
      </c>
      <c r="C42" s="141">
        <f>SUM(C17:C41)</f>
        <v>0</v>
      </c>
      <c r="D42" s="141"/>
      <c r="E42" s="319">
        <f>SUM(E17:E41)</f>
        <v>0</v>
      </c>
      <c r="F42" s="319">
        <f>SUM(F17:F41)</f>
        <v>0</v>
      </c>
      <c r="G42" s="319">
        <f>SUM(G17:G41)</f>
        <v>0</v>
      </c>
      <c r="J42" s="255"/>
      <c r="K42" s="255"/>
      <c r="L42" s="255"/>
      <c r="P42" s="125"/>
    </row>
    <row r="43" spans="1:16" ht="9" customHeight="1">
      <c r="A43"/>
      <c r="B43" s="4"/>
      <c r="C43" s="9"/>
      <c r="D43" s="9"/>
      <c r="E43" s="12"/>
      <c r="F43" s="12"/>
      <c r="G43" s="12"/>
      <c r="J43" s="255"/>
      <c r="M43"/>
      <c r="P43" s="35"/>
    </row>
    <row r="44" spans="1:16" ht="17.149999999999999" customHeight="1">
      <c r="A44"/>
      <c r="B44" s="482" t="s">
        <v>98</v>
      </c>
      <c r="C44" s="483"/>
      <c r="D44" s="483"/>
      <c r="E44" s="484"/>
      <c r="F44" s="484"/>
      <c r="G44" s="484"/>
      <c r="J44" s="255"/>
      <c r="M44"/>
      <c r="P44" s="35"/>
    </row>
    <row r="45" spans="1:16" s="27" customFormat="1" ht="17.149999999999999" customHeight="1">
      <c r="B45" s="161" t="s">
        <v>594</v>
      </c>
      <c r="C45" s="144">
        <f>SUM(E45:G45)</f>
        <v>0</v>
      </c>
      <c r="D45" s="144">
        <f>IFERROR(C45/units,0)</f>
        <v>0</v>
      </c>
      <c r="E45" s="317"/>
      <c r="F45" s="317"/>
      <c r="G45" s="317"/>
      <c r="H45" s="151" t="str">
        <f>IF(ISERROR($C$45/($C$42)),"N/A",$C$45/($C$42))</f>
        <v>N/A</v>
      </c>
      <c r="I45" s="27" t="s">
        <v>295</v>
      </c>
      <c r="J45" s="210"/>
      <c r="K45" s="210"/>
      <c r="L45" s="210"/>
      <c r="P45" s="140"/>
    </row>
    <row r="46" spans="1:16" ht="17.149999999999999" customHeight="1">
      <c r="A46"/>
      <c r="B46" s="22"/>
      <c r="C46" s="9"/>
      <c r="D46" s="9"/>
      <c r="E46" s="12"/>
      <c r="F46" s="12"/>
      <c r="G46" s="12"/>
      <c r="J46" s="255"/>
      <c r="M46"/>
      <c r="P46" s="35"/>
    </row>
    <row r="47" spans="1:16" ht="17.149999999999999" customHeight="1">
      <c r="A47"/>
      <c r="B47" s="100" t="s">
        <v>486</v>
      </c>
      <c r="C47" s="9"/>
      <c r="D47" s="9"/>
      <c r="E47" s="12"/>
      <c r="F47" s="12"/>
      <c r="G47" s="12"/>
      <c r="J47" s="255"/>
      <c r="M47"/>
      <c r="P47" s="35"/>
    </row>
    <row r="48" spans="1:16" s="27" customFormat="1" ht="17.149999999999999" customHeight="1">
      <c r="B48" s="479" t="s">
        <v>99</v>
      </c>
      <c r="C48" s="480"/>
      <c r="D48" s="480"/>
      <c r="E48" s="481"/>
      <c r="F48" s="481"/>
      <c r="G48" s="481"/>
      <c r="J48" s="210"/>
      <c r="K48" s="210"/>
      <c r="L48" s="210"/>
      <c r="P48" s="140"/>
    </row>
    <row r="49" spans="2:16" s="27" customFormat="1" ht="17.149999999999999" customHeight="1">
      <c r="B49" s="157" t="s">
        <v>758</v>
      </c>
      <c r="C49" s="144">
        <f t="shared" ref="C49:C60" si="4">SUM(E49:G49)</f>
        <v>0</v>
      </c>
      <c r="D49" s="144">
        <f t="shared" ref="D49:D60" si="5">IFERROR(C49/units,0)</f>
        <v>0</v>
      </c>
      <c r="E49" s="322"/>
      <c r="F49" s="317"/>
      <c r="G49" s="317"/>
      <c r="J49" s="210"/>
      <c r="K49" s="210"/>
      <c r="L49" s="210"/>
      <c r="P49" s="140"/>
    </row>
    <row r="50" spans="2:16" s="27" customFormat="1" ht="17.149999999999999" customHeight="1">
      <c r="B50" s="157" t="s">
        <v>759</v>
      </c>
      <c r="C50" s="144">
        <f t="shared" si="4"/>
        <v>0</v>
      </c>
      <c r="D50" s="144">
        <f t="shared" si="5"/>
        <v>0</v>
      </c>
      <c r="E50" s="317"/>
      <c r="F50" s="317"/>
      <c r="G50" s="317"/>
      <c r="J50" s="210"/>
      <c r="K50" s="210"/>
      <c r="L50" s="210"/>
      <c r="P50" s="140"/>
    </row>
    <row r="51" spans="2:16" s="27" customFormat="1" ht="17.149999999999999" customHeight="1">
      <c r="B51" s="157" t="s">
        <v>28</v>
      </c>
      <c r="C51" s="144">
        <f t="shared" si="4"/>
        <v>0</v>
      </c>
      <c r="D51" s="144">
        <f t="shared" si="5"/>
        <v>0</v>
      </c>
      <c r="E51" s="317"/>
      <c r="F51" s="317"/>
      <c r="G51" s="317"/>
      <c r="J51" s="210"/>
      <c r="K51" s="210"/>
      <c r="L51" s="210"/>
      <c r="P51" s="140"/>
    </row>
    <row r="52" spans="2:16" s="27" customFormat="1" ht="17.149999999999999" customHeight="1">
      <c r="B52" s="157" t="s">
        <v>106</v>
      </c>
      <c r="C52" s="144">
        <f t="shared" si="4"/>
        <v>0</v>
      </c>
      <c r="D52" s="144">
        <f t="shared" si="5"/>
        <v>0</v>
      </c>
      <c r="E52" s="317"/>
      <c r="F52" s="317"/>
      <c r="G52" s="317"/>
      <c r="J52" s="210"/>
      <c r="K52" s="210"/>
      <c r="L52" s="210"/>
      <c r="P52" s="140"/>
    </row>
    <row r="53" spans="2:16" s="27" customFormat="1" ht="17.149999999999999" customHeight="1">
      <c r="B53" s="157" t="s">
        <v>26</v>
      </c>
      <c r="C53" s="144">
        <f t="shared" si="4"/>
        <v>0</v>
      </c>
      <c r="D53" s="144">
        <f t="shared" si="5"/>
        <v>0</v>
      </c>
      <c r="E53" s="317"/>
      <c r="F53" s="317"/>
      <c r="G53" s="317"/>
      <c r="J53" s="210"/>
      <c r="K53" s="210"/>
      <c r="L53" s="210"/>
      <c r="P53" s="140"/>
    </row>
    <row r="54" spans="2:16" s="27" customFormat="1" ht="17.149999999999999" customHeight="1">
      <c r="B54" s="157" t="s">
        <v>102</v>
      </c>
      <c r="C54" s="144">
        <f t="shared" si="4"/>
        <v>0</v>
      </c>
      <c r="D54" s="144">
        <f t="shared" si="5"/>
        <v>0</v>
      </c>
      <c r="E54" s="317"/>
      <c r="F54" s="317"/>
      <c r="G54" s="317"/>
      <c r="J54" s="210"/>
      <c r="K54" s="210"/>
      <c r="L54" s="210"/>
      <c r="P54" s="140"/>
    </row>
    <row r="55" spans="2:16" s="27" customFormat="1" ht="17.149999999999999" customHeight="1">
      <c r="B55" s="157" t="s">
        <v>14</v>
      </c>
      <c r="C55" s="144">
        <f t="shared" si="4"/>
        <v>0</v>
      </c>
      <c r="D55" s="144">
        <f t="shared" si="5"/>
        <v>0</v>
      </c>
      <c r="E55" s="317"/>
      <c r="F55" s="317"/>
      <c r="G55" s="317"/>
      <c r="J55" s="210"/>
      <c r="K55" s="210"/>
      <c r="L55" s="210"/>
      <c r="P55" s="140"/>
    </row>
    <row r="56" spans="2:16" s="27" customFormat="1" ht="17.149999999999999" customHeight="1">
      <c r="B56" s="157" t="s">
        <v>105</v>
      </c>
      <c r="C56" s="144">
        <f t="shared" si="4"/>
        <v>0</v>
      </c>
      <c r="D56" s="144">
        <f t="shared" si="5"/>
        <v>0</v>
      </c>
      <c r="E56" s="317"/>
      <c r="F56" s="317"/>
      <c r="G56" s="317"/>
      <c r="J56" s="210"/>
      <c r="K56" s="210"/>
      <c r="L56" s="210"/>
      <c r="P56" s="140"/>
    </row>
    <row r="57" spans="2:16" s="27" customFormat="1" ht="17.149999999999999" customHeight="1">
      <c r="B57" s="157" t="s">
        <v>101</v>
      </c>
      <c r="C57" s="144">
        <f t="shared" si="4"/>
        <v>0</v>
      </c>
      <c r="D57" s="144">
        <f t="shared" si="5"/>
        <v>0</v>
      </c>
      <c r="E57" s="317"/>
      <c r="F57" s="317"/>
      <c r="G57" s="317"/>
      <c r="J57" s="210"/>
      <c r="K57" s="210"/>
      <c r="L57" s="210"/>
      <c r="P57" s="140"/>
    </row>
    <row r="58" spans="2:16" s="27" customFormat="1" ht="17.149999999999999" customHeight="1">
      <c r="B58" s="157" t="s">
        <v>103</v>
      </c>
      <c r="C58" s="144">
        <f t="shared" si="4"/>
        <v>0</v>
      </c>
      <c r="D58" s="144">
        <f t="shared" si="5"/>
        <v>0</v>
      </c>
      <c r="E58" s="317"/>
      <c r="F58" s="317"/>
      <c r="G58" s="317"/>
      <c r="J58" s="210"/>
      <c r="K58" s="210"/>
      <c r="L58" s="210"/>
      <c r="P58" s="140"/>
    </row>
    <row r="59" spans="2:16" s="27" customFormat="1" ht="17.149999999999999" customHeight="1">
      <c r="B59" s="157" t="s">
        <v>100</v>
      </c>
      <c r="C59" s="144">
        <f t="shared" si="4"/>
        <v>0</v>
      </c>
      <c r="D59" s="144">
        <f t="shared" si="5"/>
        <v>0</v>
      </c>
      <c r="E59" s="317"/>
      <c r="F59" s="317"/>
      <c r="G59" s="317"/>
      <c r="J59" s="210"/>
      <c r="K59" s="210"/>
      <c r="L59" s="210"/>
      <c r="P59" s="140"/>
    </row>
    <row r="60" spans="2:16" s="27" customFormat="1" ht="17.149999999999999" customHeight="1">
      <c r="B60" s="157" t="s">
        <v>104</v>
      </c>
      <c r="C60" s="144">
        <f t="shared" si="4"/>
        <v>0</v>
      </c>
      <c r="D60" s="144">
        <f t="shared" si="5"/>
        <v>0</v>
      </c>
      <c r="E60" s="317"/>
      <c r="F60" s="317"/>
      <c r="G60" s="317"/>
      <c r="J60" s="210"/>
      <c r="K60" s="210"/>
      <c r="L60" s="210"/>
      <c r="P60" s="140"/>
    </row>
    <row r="61" spans="2:16" s="27" customFormat="1" ht="17.149999999999999" customHeight="1">
      <c r="B61" s="682" t="s">
        <v>673</v>
      </c>
      <c r="C61" s="480"/>
      <c r="D61" s="480"/>
      <c r="E61" s="481"/>
      <c r="F61" s="481"/>
      <c r="G61" s="481"/>
      <c r="H61" s="602"/>
      <c r="I61" s="602"/>
      <c r="J61" s="210"/>
      <c r="K61" s="210"/>
      <c r="L61" s="210"/>
      <c r="P61" s="140"/>
    </row>
    <row r="62" spans="2:16" s="27" customFormat="1" ht="17.149999999999999" customHeight="1">
      <c r="B62" s="684" t="s">
        <v>674</v>
      </c>
      <c r="C62" s="144">
        <f t="shared" ref="C62:C71" si="6">SUM(E62:G62)</f>
        <v>0</v>
      </c>
      <c r="D62" s="144">
        <f t="shared" ref="D62:D71" si="7">IFERROR(C62/units,0)</f>
        <v>0</v>
      </c>
      <c r="E62" s="322"/>
      <c r="F62" s="317"/>
      <c r="G62" s="317"/>
      <c r="H62" s="602"/>
      <c r="I62" s="602"/>
      <c r="J62" s="210"/>
      <c r="K62" s="210"/>
      <c r="L62" s="210"/>
      <c r="P62" s="140"/>
    </row>
    <row r="63" spans="2:16" s="27" customFormat="1" ht="17.149999999999999" customHeight="1">
      <c r="B63" s="684" t="s">
        <v>675</v>
      </c>
      <c r="C63" s="144">
        <f t="shared" si="6"/>
        <v>0</v>
      </c>
      <c r="D63" s="144">
        <f t="shared" si="7"/>
        <v>0</v>
      </c>
      <c r="E63" s="317"/>
      <c r="F63" s="317"/>
      <c r="G63" s="317"/>
      <c r="H63" s="602"/>
      <c r="I63" s="602"/>
      <c r="J63" s="210"/>
      <c r="K63" s="210"/>
      <c r="L63" s="210"/>
      <c r="P63" s="140"/>
    </row>
    <row r="64" spans="2:16" s="27" customFormat="1" ht="17.149999999999999" customHeight="1">
      <c r="B64" s="684" t="s">
        <v>676</v>
      </c>
      <c r="C64" s="144">
        <f t="shared" si="6"/>
        <v>0</v>
      </c>
      <c r="D64" s="144">
        <f t="shared" si="7"/>
        <v>0</v>
      </c>
      <c r="E64" s="317"/>
      <c r="F64" s="317"/>
      <c r="G64" s="317"/>
      <c r="H64" s="602"/>
      <c r="I64" s="602"/>
      <c r="J64" s="210"/>
      <c r="K64" s="210"/>
      <c r="L64" s="210"/>
      <c r="P64" s="140"/>
    </row>
    <row r="65" spans="2:16" s="27" customFormat="1" ht="17.149999999999999" customHeight="1">
      <c r="B65" s="684" t="s">
        <v>677</v>
      </c>
      <c r="C65" s="144">
        <f t="shared" si="6"/>
        <v>0</v>
      </c>
      <c r="D65" s="144">
        <f t="shared" si="7"/>
        <v>0</v>
      </c>
      <c r="E65" s="317"/>
      <c r="F65" s="317"/>
      <c r="G65" s="317"/>
      <c r="H65" s="602"/>
      <c r="I65" s="602"/>
      <c r="J65" s="210"/>
      <c r="K65" s="210"/>
      <c r="L65" s="210"/>
      <c r="P65" s="140"/>
    </row>
    <row r="66" spans="2:16" s="27" customFormat="1" ht="17.149999999999999" customHeight="1">
      <c r="B66" s="683" t="s">
        <v>138</v>
      </c>
      <c r="C66" s="144">
        <f t="shared" si="6"/>
        <v>0</v>
      </c>
      <c r="D66" s="144">
        <f t="shared" si="7"/>
        <v>0</v>
      </c>
      <c r="E66" s="317"/>
      <c r="F66" s="317"/>
      <c r="G66" s="317"/>
      <c r="H66" s="602"/>
      <c r="I66" s="602"/>
      <c r="J66" s="157"/>
      <c r="K66" s="210"/>
      <c r="L66" s="210"/>
      <c r="P66" s="140"/>
    </row>
    <row r="67" spans="2:16" s="27" customFormat="1" ht="17.149999999999999" customHeight="1">
      <c r="B67" s="683" t="s">
        <v>138</v>
      </c>
      <c r="C67" s="144">
        <f t="shared" si="6"/>
        <v>0</v>
      </c>
      <c r="D67" s="144">
        <f t="shared" si="7"/>
        <v>0</v>
      </c>
      <c r="E67" s="317"/>
      <c r="F67" s="317"/>
      <c r="G67" s="317"/>
      <c r="H67" s="602"/>
      <c r="I67" s="602"/>
      <c r="J67" s="157"/>
      <c r="K67" s="210"/>
      <c r="L67" s="210"/>
      <c r="P67" s="140"/>
    </row>
    <row r="68" spans="2:16" s="27" customFormat="1" ht="17.149999999999999" customHeight="1">
      <c r="B68" s="683" t="s">
        <v>138</v>
      </c>
      <c r="C68" s="144">
        <f t="shared" si="6"/>
        <v>0</v>
      </c>
      <c r="D68" s="144">
        <f t="shared" si="7"/>
        <v>0</v>
      </c>
      <c r="E68" s="317"/>
      <c r="F68" s="317"/>
      <c r="G68" s="317"/>
      <c r="H68" s="602"/>
      <c r="I68" s="602"/>
      <c r="J68" s="157"/>
      <c r="K68" s="210"/>
      <c r="L68" s="210"/>
      <c r="P68" s="140"/>
    </row>
    <row r="69" spans="2:16" s="27" customFormat="1" ht="17.149999999999999" customHeight="1">
      <c r="B69" s="683" t="s">
        <v>138</v>
      </c>
      <c r="C69" s="144">
        <f t="shared" si="6"/>
        <v>0</v>
      </c>
      <c r="D69" s="144">
        <f t="shared" si="7"/>
        <v>0</v>
      </c>
      <c r="E69" s="317"/>
      <c r="F69" s="317"/>
      <c r="G69" s="317"/>
      <c r="H69" s="602"/>
      <c r="I69" s="602"/>
      <c r="J69" s="210"/>
      <c r="K69" s="210"/>
      <c r="L69" s="210"/>
      <c r="P69" s="140"/>
    </row>
    <row r="70" spans="2:16" s="27" customFormat="1" ht="17.149999999999999" customHeight="1">
      <c r="B70" s="683" t="s">
        <v>138</v>
      </c>
      <c r="C70" s="144">
        <f t="shared" si="6"/>
        <v>0</v>
      </c>
      <c r="D70" s="144">
        <f t="shared" si="7"/>
        <v>0</v>
      </c>
      <c r="E70" s="317"/>
      <c r="F70" s="317"/>
      <c r="G70" s="317"/>
      <c r="H70" s="602"/>
      <c r="I70" s="602"/>
      <c r="J70" s="210"/>
      <c r="K70" s="210"/>
      <c r="L70" s="210"/>
      <c r="P70" s="140"/>
    </row>
    <row r="71" spans="2:16" s="27" customFormat="1" ht="17.149999999999999" customHeight="1">
      <c r="B71" s="683" t="s">
        <v>138</v>
      </c>
      <c r="C71" s="144">
        <f t="shared" si="6"/>
        <v>0</v>
      </c>
      <c r="D71" s="144">
        <f t="shared" si="7"/>
        <v>0</v>
      </c>
      <c r="E71" s="317"/>
      <c r="F71" s="317"/>
      <c r="G71" s="317"/>
      <c r="H71" s="602"/>
      <c r="I71" s="602"/>
      <c r="J71" s="210"/>
      <c r="K71" s="210"/>
      <c r="L71" s="210"/>
      <c r="P71" s="140"/>
    </row>
    <row r="72" spans="2:16" s="27" customFormat="1" ht="17.149999999999999" customHeight="1">
      <c r="B72" s="479" t="s">
        <v>107</v>
      </c>
      <c r="C72" s="480"/>
      <c r="D72" s="480"/>
      <c r="E72" s="481"/>
      <c r="F72" s="481"/>
      <c r="G72" s="481"/>
      <c r="J72" s="210"/>
      <c r="K72" s="210"/>
      <c r="L72" s="210"/>
      <c r="P72" s="140"/>
    </row>
    <row r="73" spans="2:16" s="27" customFormat="1" ht="17.149999999999999" customHeight="1">
      <c r="B73" s="157" t="s">
        <v>111</v>
      </c>
      <c r="C73" s="144">
        <f t="shared" ref="C73:C78" si="8">SUM(E73:G73)</f>
        <v>0</v>
      </c>
      <c r="D73" s="144">
        <f t="shared" ref="D73:D78" si="9">IFERROR(C73/units,0)</f>
        <v>0</v>
      </c>
      <c r="E73" s="323"/>
      <c r="F73" s="317"/>
      <c r="G73" s="317"/>
      <c r="J73" s="210"/>
      <c r="K73" s="210"/>
      <c r="L73" s="210"/>
      <c r="P73" s="140"/>
    </row>
    <row r="74" spans="2:16" s="27" customFormat="1" ht="17.149999999999999" customHeight="1">
      <c r="B74" s="157" t="s">
        <v>25</v>
      </c>
      <c r="C74" s="144">
        <f t="shared" si="8"/>
        <v>0</v>
      </c>
      <c r="D74" s="144">
        <f t="shared" si="9"/>
        <v>0</v>
      </c>
      <c r="E74" s="323"/>
      <c r="F74" s="317"/>
      <c r="G74" s="317"/>
      <c r="J74" s="210"/>
      <c r="K74" s="210"/>
      <c r="L74" s="210"/>
      <c r="P74" s="140"/>
    </row>
    <row r="75" spans="2:16" s="27" customFormat="1" ht="17.149999999999999" customHeight="1">
      <c r="B75" s="157" t="s">
        <v>112</v>
      </c>
      <c r="C75" s="144">
        <f t="shared" si="8"/>
        <v>0</v>
      </c>
      <c r="D75" s="144">
        <f t="shared" si="9"/>
        <v>0</v>
      </c>
      <c r="E75" s="335"/>
      <c r="F75" s="335"/>
      <c r="G75" s="317"/>
      <c r="J75" s="210"/>
      <c r="K75" s="210"/>
      <c r="L75" s="210"/>
      <c r="P75" s="140"/>
    </row>
    <row r="76" spans="2:16" s="27" customFormat="1" ht="17.149999999999999" customHeight="1">
      <c r="B76" s="157" t="s">
        <v>109</v>
      </c>
      <c r="C76" s="144">
        <f t="shared" si="8"/>
        <v>0</v>
      </c>
      <c r="D76" s="144">
        <f t="shared" si="9"/>
        <v>0</v>
      </c>
      <c r="E76" s="323"/>
      <c r="F76" s="317"/>
      <c r="G76" s="317"/>
      <c r="J76" s="210"/>
      <c r="K76" s="210"/>
      <c r="L76" s="210"/>
      <c r="P76" s="140"/>
    </row>
    <row r="77" spans="2:16" s="27" customFormat="1" ht="17.149999999999999" customHeight="1">
      <c r="B77" s="157" t="s">
        <v>108</v>
      </c>
      <c r="C77" s="144">
        <f t="shared" si="8"/>
        <v>0</v>
      </c>
      <c r="D77" s="144">
        <f t="shared" si="9"/>
        <v>0</v>
      </c>
      <c r="E77" s="335"/>
      <c r="F77" s="335"/>
      <c r="G77" s="317"/>
      <c r="J77" s="210"/>
      <c r="K77" s="210"/>
      <c r="L77" s="210"/>
      <c r="P77" s="140"/>
    </row>
    <row r="78" spans="2:16" s="27" customFormat="1" ht="17" customHeight="1">
      <c r="B78" s="157" t="s">
        <v>110</v>
      </c>
      <c r="C78" s="144">
        <f t="shared" si="8"/>
        <v>0</v>
      </c>
      <c r="D78" s="144">
        <f t="shared" si="9"/>
        <v>0</v>
      </c>
      <c r="E78" s="323"/>
      <c r="F78" s="317"/>
      <c r="G78" s="317"/>
      <c r="J78" s="210"/>
      <c r="K78" s="210"/>
      <c r="L78" s="210"/>
      <c r="P78" s="140"/>
    </row>
    <row r="79" spans="2:16" s="27" customFormat="1" ht="17.149999999999999" customHeight="1">
      <c r="B79" s="479" t="s">
        <v>113</v>
      </c>
      <c r="C79" s="480"/>
      <c r="D79" s="480"/>
      <c r="E79" s="481"/>
      <c r="F79" s="481"/>
      <c r="G79" s="481"/>
      <c r="J79" s="210"/>
      <c r="K79" s="210"/>
      <c r="L79" s="210"/>
      <c r="P79" s="140"/>
    </row>
    <row r="80" spans="2:16" s="27" customFormat="1" ht="17.149999999999999" customHeight="1">
      <c r="B80" s="157" t="s">
        <v>487</v>
      </c>
      <c r="C80" s="144">
        <f>SUM(E80:G80)</f>
        <v>0</v>
      </c>
      <c r="D80" s="144">
        <f>IFERROR(C80/units,0)</f>
        <v>0</v>
      </c>
      <c r="E80" s="317"/>
      <c r="F80" s="317"/>
      <c r="G80" s="317"/>
      <c r="J80" s="210"/>
      <c r="K80" s="210"/>
      <c r="L80" s="210"/>
      <c r="P80" s="140"/>
    </row>
    <row r="81" spans="1:16" s="27" customFormat="1" ht="17.149999999999999" customHeight="1">
      <c r="B81" s="157" t="s">
        <v>12</v>
      </c>
      <c r="C81" s="144">
        <f>SUM(E81:G81)</f>
        <v>0</v>
      </c>
      <c r="D81" s="144">
        <f>IFERROR(C81/units,0)</f>
        <v>0</v>
      </c>
      <c r="E81" s="317"/>
      <c r="F81" s="317"/>
      <c r="G81" s="317"/>
      <c r="J81" s="210"/>
      <c r="K81" s="210"/>
      <c r="L81" s="210"/>
      <c r="P81" s="140"/>
    </row>
    <row r="82" spans="1:16" s="27" customFormat="1" ht="17.149999999999999" customHeight="1">
      <c r="A82" s="103"/>
      <c r="B82" s="157" t="s">
        <v>13</v>
      </c>
      <c r="C82" s="144">
        <f>SUM(E82:G82)</f>
        <v>0</v>
      </c>
      <c r="D82" s="144">
        <f>IFERROR(C82/units,0)</f>
        <v>0</v>
      </c>
      <c r="E82" s="317"/>
      <c r="F82" s="317"/>
      <c r="G82" s="317"/>
      <c r="J82" s="210"/>
      <c r="K82" s="210"/>
      <c r="L82" s="210"/>
    </row>
    <row r="83" spans="1:16" s="27" customFormat="1" ht="17.149999999999999" customHeight="1">
      <c r="B83" s="479" t="s">
        <v>114</v>
      </c>
      <c r="C83" s="480"/>
      <c r="D83" s="480"/>
      <c r="E83" s="481"/>
      <c r="F83" s="481"/>
      <c r="G83" s="481"/>
      <c r="J83" s="210"/>
      <c r="K83" s="210"/>
      <c r="L83" s="210"/>
      <c r="P83" s="140"/>
    </row>
    <row r="84" spans="1:16" s="27" customFormat="1" ht="17.149999999999999" customHeight="1">
      <c r="A84" s="103"/>
      <c r="B84" s="157" t="s">
        <v>116</v>
      </c>
      <c r="C84" s="144">
        <f t="shared" ref="C84:C90" si="10">SUM(E84:G84)</f>
        <v>0</v>
      </c>
      <c r="D84" s="144">
        <f t="shared" ref="D84:D90" si="11">IFERROR(C84/units,0)</f>
        <v>0</v>
      </c>
      <c r="E84" s="335"/>
      <c r="F84" s="335"/>
      <c r="G84" s="317"/>
      <c r="J84" s="210"/>
      <c r="K84" s="210"/>
      <c r="L84" s="210"/>
    </row>
    <row r="85" spans="1:16" s="27" customFormat="1" ht="17.149999999999999" customHeight="1">
      <c r="A85" s="515"/>
      <c r="B85" s="474" t="s">
        <v>585</v>
      </c>
      <c r="C85" s="144">
        <f t="shared" si="10"/>
        <v>0</v>
      </c>
      <c r="D85" s="144">
        <f t="shared" si="11"/>
        <v>0</v>
      </c>
      <c r="E85" s="335"/>
      <c r="F85" s="335"/>
      <c r="G85" s="317"/>
      <c r="H85" s="758"/>
      <c r="I85" s="91"/>
      <c r="J85" s="210"/>
      <c r="K85" s="210"/>
      <c r="L85" s="210"/>
    </row>
    <row r="86" spans="1:16" s="27" customFormat="1" ht="17.149999999999999" customHeight="1">
      <c r="A86" s="103"/>
      <c r="B86" s="157" t="s">
        <v>115</v>
      </c>
      <c r="C86" s="144">
        <f t="shared" si="10"/>
        <v>0</v>
      </c>
      <c r="D86" s="144">
        <f t="shared" si="11"/>
        <v>0</v>
      </c>
      <c r="E86" s="335"/>
      <c r="F86" s="335"/>
      <c r="G86" s="317"/>
      <c r="J86" s="210"/>
      <c r="K86" s="210"/>
      <c r="L86" s="210"/>
    </row>
    <row r="87" spans="1:16" s="27" customFormat="1" ht="17.149999999999999" customHeight="1">
      <c r="A87" s="103"/>
      <c r="B87" s="157" t="s">
        <v>117</v>
      </c>
      <c r="C87" s="144">
        <f t="shared" si="10"/>
        <v>0</v>
      </c>
      <c r="D87" s="144">
        <f t="shared" si="11"/>
        <v>0</v>
      </c>
      <c r="E87" s="335"/>
      <c r="F87" s="335"/>
      <c r="G87" s="317"/>
      <c r="J87" s="210"/>
      <c r="K87" s="210"/>
      <c r="L87" s="210"/>
    </row>
    <row r="88" spans="1:16" s="27" customFormat="1" ht="17.149999999999999" customHeight="1">
      <c r="A88" s="103"/>
      <c r="B88" s="160" t="s">
        <v>138</v>
      </c>
      <c r="C88" s="144">
        <f t="shared" si="10"/>
        <v>0</v>
      </c>
      <c r="D88" s="144">
        <f t="shared" si="11"/>
        <v>0</v>
      </c>
      <c r="E88" s="335"/>
      <c r="F88" s="335"/>
      <c r="G88" s="317"/>
      <c r="J88" s="210"/>
      <c r="K88" s="210"/>
      <c r="L88" s="210"/>
    </row>
    <row r="89" spans="1:16" s="27" customFormat="1" ht="17.149999999999999" customHeight="1">
      <c r="A89" s="103"/>
      <c r="B89" s="160" t="s">
        <v>138</v>
      </c>
      <c r="C89" s="144">
        <f t="shared" si="10"/>
        <v>0</v>
      </c>
      <c r="D89" s="144">
        <f t="shared" si="11"/>
        <v>0</v>
      </c>
      <c r="E89" s="335"/>
      <c r="F89" s="335"/>
      <c r="G89" s="317"/>
      <c r="J89" s="210"/>
      <c r="K89" s="210"/>
      <c r="L89" s="210"/>
    </row>
    <row r="90" spans="1:16" s="27" customFormat="1" ht="17.149999999999999" customHeight="1">
      <c r="A90" s="103"/>
      <c r="B90" s="160" t="s">
        <v>138</v>
      </c>
      <c r="C90" s="144">
        <f t="shared" si="10"/>
        <v>0</v>
      </c>
      <c r="D90" s="144">
        <f t="shared" si="11"/>
        <v>0</v>
      </c>
      <c r="E90" s="335"/>
      <c r="F90" s="335"/>
      <c r="G90" s="317"/>
      <c r="J90" s="210"/>
      <c r="K90" s="210"/>
      <c r="L90" s="210"/>
    </row>
    <row r="91" spans="1:16" s="27" customFormat="1" ht="17.149999999999999" customHeight="1">
      <c r="B91" s="479" t="s">
        <v>118</v>
      </c>
      <c r="C91" s="480"/>
      <c r="D91" s="480"/>
      <c r="E91" s="481"/>
      <c r="F91" s="481"/>
      <c r="G91" s="481"/>
      <c r="J91" s="210"/>
      <c r="K91" s="210"/>
      <c r="L91" s="210"/>
      <c r="P91" s="140"/>
    </row>
    <row r="92" spans="1:16" s="27" customFormat="1" ht="17.149999999999999" customHeight="1">
      <c r="A92" s="103"/>
      <c r="B92" s="157" t="s">
        <v>120</v>
      </c>
      <c r="C92" s="144">
        <f>SUM(E92:G92)</f>
        <v>0</v>
      </c>
      <c r="D92" s="144">
        <f>IFERROR(C92/units,0)</f>
        <v>0</v>
      </c>
      <c r="E92" s="335"/>
      <c r="F92" s="335"/>
      <c r="G92" s="317"/>
      <c r="J92" s="210"/>
      <c r="K92" s="210"/>
      <c r="L92" s="210"/>
    </row>
    <row r="93" spans="1:16" s="27" customFormat="1" ht="17.149999999999999" customHeight="1">
      <c r="A93" s="103"/>
      <c r="B93" s="157" t="s">
        <v>121</v>
      </c>
      <c r="C93" s="144">
        <f>SUM(E93:G93)</f>
        <v>0</v>
      </c>
      <c r="D93" s="144">
        <f>IFERROR(C93/units,0)</f>
        <v>0</v>
      </c>
      <c r="E93" s="335"/>
      <c r="F93" s="335"/>
      <c r="G93" s="317"/>
      <c r="J93" s="210"/>
      <c r="K93" s="210"/>
      <c r="L93" s="210"/>
    </row>
    <row r="94" spans="1:16" s="27" customFormat="1" ht="17.149999999999999" customHeight="1">
      <c r="A94" s="103"/>
      <c r="B94" s="157" t="s">
        <v>119</v>
      </c>
      <c r="C94" s="144">
        <f>SUM(E94:G94)</f>
        <v>0</v>
      </c>
      <c r="D94" s="144">
        <f>IFERROR(C94/units,0)</f>
        <v>0</v>
      </c>
      <c r="E94" s="335"/>
      <c r="F94" s="335"/>
      <c r="G94" s="317"/>
      <c r="J94" s="210"/>
      <c r="K94" s="210"/>
      <c r="L94" s="210"/>
    </row>
    <row r="95" spans="1:16" s="27" customFormat="1" ht="17.149999999999999" customHeight="1">
      <c r="B95" s="479" t="s">
        <v>122</v>
      </c>
      <c r="C95" s="480"/>
      <c r="D95" s="480"/>
      <c r="E95" s="481"/>
      <c r="F95" s="481"/>
      <c r="G95" s="481"/>
      <c r="J95" s="210"/>
      <c r="K95" s="210"/>
      <c r="L95" s="210"/>
      <c r="P95" s="140"/>
    </row>
    <row r="96" spans="1:16" s="27" customFormat="1" ht="17.149999999999999" customHeight="1">
      <c r="B96" s="27" t="s">
        <v>288</v>
      </c>
      <c r="C96" s="144">
        <f t="shared" ref="C96:C106" si="12">SUM(E96:G96)</f>
        <v>0</v>
      </c>
      <c r="D96" s="144">
        <f t="shared" ref="D96:D121" si="13">IFERROR(C96/units,0)</f>
        <v>0</v>
      </c>
      <c r="E96" s="317"/>
      <c r="F96" s="317"/>
      <c r="G96" s="317"/>
      <c r="J96" s="210"/>
      <c r="K96" s="210"/>
      <c r="L96" s="210"/>
    </row>
    <row r="97" spans="1:16" s="27" customFormat="1" ht="17.149999999999999" customHeight="1">
      <c r="A97" s="103"/>
      <c r="B97" s="27" t="s">
        <v>123</v>
      </c>
      <c r="C97" s="144">
        <f t="shared" si="12"/>
        <v>0</v>
      </c>
      <c r="D97" s="144">
        <f t="shared" si="13"/>
        <v>0</v>
      </c>
      <c r="E97" s="317"/>
      <c r="F97" s="317"/>
      <c r="G97" s="317"/>
      <c r="J97" s="210"/>
      <c r="K97" s="210"/>
      <c r="L97" s="210"/>
    </row>
    <row r="98" spans="1:16" s="27" customFormat="1" ht="17.149999999999999" customHeight="1">
      <c r="A98" s="103"/>
      <c r="B98" s="27" t="s">
        <v>19</v>
      </c>
      <c r="C98" s="144">
        <f t="shared" si="12"/>
        <v>0</v>
      </c>
      <c r="D98" s="144">
        <f t="shared" si="13"/>
        <v>0</v>
      </c>
      <c r="E98" s="335"/>
      <c r="F98" s="335"/>
      <c r="G98" s="317"/>
      <c r="J98" s="210"/>
      <c r="K98" s="210"/>
      <c r="L98" s="210"/>
    </row>
    <row r="99" spans="1:16" s="27" customFormat="1" ht="17.149999999999999" customHeight="1">
      <c r="B99" s="27" t="s">
        <v>21</v>
      </c>
      <c r="C99" s="144">
        <f t="shared" si="12"/>
        <v>0</v>
      </c>
      <c r="D99" s="144">
        <f t="shared" si="13"/>
        <v>0</v>
      </c>
      <c r="E99" s="317"/>
      <c r="F99" s="317"/>
      <c r="G99" s="317"/>
      <c r="J99" s="210"/>
      <c r="K99" s="210"/>
      <c r="L99" s="210"/>
    </row>
    <row r="100" spans="1:16" s="27" customFormat="1" ht="17.149999999999999" customHeight="1">
      <c r="A100" s="103"/>
      <c r="B100" s="253" t="s">
        <v>492</v>
      </c>
      <c r="C100" s="144">
        <f t="shared" si="12"/>
        <v>0</v>
      </c>
      <c r="D100" s="144">
        <f t="shared" si="13"/>
        <v>0</v>
      </c>
      <c r="E100" s="317"/>
      <c r="F100" s="317"/>
      <c r="G100" s="317"/>
      <c r="J100" s="210"/>
      <c r="K100" s="210"/>
      <c r="L100" s="210"/>
      <c r="P100" s="140"/>
    </row>
    <row r="101" spans="1:16" s="27" customFormat="1" ht="17" customHeight="1">
      <c r="B101" s="27" t="s">
        <v>18</v>
      </c>
      <c r="C101" s="144">
        <f t="shared" si="12"/>
        <v>0</v>
      </c>
      <c r="D101" s="144">
        <f t="shared" si="13"/>
        <v>0</v>
      </c>
      <c r="E101" s="317"/>
      <c r="F101" s="317"/>
      <c r="G101" s="317"/>
      <c r="J101" s="210"/>
      <c r="K101" s="210"/>
      <c r="L101" s="210"/>
    </row>
    <row r="102" spans="1:16" ht="17.149999999999999" customHeight="1">
      <c r="B102" s="27" t="s">
        <v>541</v>
      </c>
      <c r="C102" s="144">
        <f t="shared" si="12"/>
        <v>0</v>
      </c>
      <c r="D102" s="144">
        <f t="shared" si="13"/>
        <v>0</v>
      </c>
      <c r="E102" s="317"/>
      <c r="F102" s="317"/>
      <c r="G102" s="317"/>
      <c r="J102" s="255"/>
      <c r="M102"/>
    </row>
    <row r="103" spans="1:16" s="27" customFormat="1" ht="17.149999999999999" customHeight="1">
      <c r="B103" s="27" t="s">
        <v>27</v>
      </c>
      <c r="C103" s="144">
        <f t="shared" si="12"/>
        <v>0</v>
      </c>
      <c r="D103" s="144">
        <f t="shared" si="13"/>
        <v>0</v>
      </c>
      <c r="E103" s="317"/>
      <c r="F103" s="317"/>
      <c r="G103" s="317"/>
      <c r="J103" s="210"/>
      <c r="K103" s="210"/>
      <c r="L103" s="210"/>
    </row>
    <row r="104" spans="1:16" s="27" customFormat="1" ht="17.149999999999999" customHeight="1">
      <c r="B104" s="27" t="s">
        <v>15</v>
      </c>
      <c r="C104" s="144">
        <f t="shared" si="12"/>
        <v>0</v>
      </c>
      <c r="D104" s="144">
        <f t="shared" si="13"/>
        <v>0</v>
      </c>
      <c r="E104" s="317"/>
      <c r="F104" s="317"/>
      <c r="G104" s="317"/>
      <c r="J104" s="210"/>
      <c r="K104" s="210"/>
      <c r="L104" s="210"/>
    </row>
    <row r="105" spans="1:16" s="27" customFormat="1" ht="17.149999999999999" customHeight="1">
      <c r="B105" s="27" t="s">
        <v>20</v>
      </c>
      <c r="C105" s="144">
        <f t="shared" si="12"/>
        <v>0</v>
      </c>
      <c r="D105" s="144">
        <f t="shared" si="13"/>
        <v>0</v>
      </c>
      <c r="E105" s="335"/>
      <c r="F105" s="335"/>
      <c r="G105" s="317"/>
      <c r="J105" s="210"/>
      <c r="K105" s="210"/>
      <c r="L105" s="210"/>
    </row>
    <row r="106" spans="1:16" s="27" customFormat="1" ht="17" customHeight="1">
      <c r="B106" s="27" t="s">
        <v>528</v>
      </c>
      <c r="C106" s="144">
        <f t="shared" si="12"/>
        <v>0</v>
      </c>
      <c r="D106" s="144">
        <f t="shared" si="13"/>
        <v>0</v>
      </c>
      <c r="E106" s="335"/>
      <c r="F106" s="335"/>
      <c r="G106" s="317"/>
      <c r="J106" s="210"/>
      <c r="K106" s="210"/>
      <c r="L106" s="210"/>
    </row>
    <row r="107" spans="1:16" s="27" customFormat="1" ht="17" customHeight="1">
      <c r="B107" s="479" t="s">
        <v>854</v>
      </c>
      <c r="C107" s="480"/>
      <c r="D107" s="480"/>
      <c r="E107" s="481"/>
      <c r="F107" s="481"/>
      <c r="G107" s="481"/>
      <c r="J107" s="210"/>
      <c r="K107" s="210"/>
      <c r="L107" s="210"/>
    </row>
    <row r="108" spans="1:16" s="27" customFormat="1" ht="17.149999999999999" customHeight="1">
      <c r="B108" s="27" t="s">
        <v>918</v>
      </c>
      <c r="C108" s="144">
        <f t="shared" ref="C108:C121" si="14">SUM(E108:G108)</f>
        <v>0</v>
      </c>
      <c r="D108" s="144">
        <f t="shared" si="13"/>
        <v>0</v>
      </c>
      <c r="E108" s="335"/>
      <c r="F108" s="335"/>
      <c r="G108" s="317"/>
      <c r="J108" s="210"/>
      <c r="K108" s="210"/>
      <c r="L108" s="210"/>
    </row>
    <row r="109" spans="1:16" s="27" customFormat="1" ht="17.149999999999999" customHeight="1">
      <c r="B109" s="27" t="s">
        <v>934</v>
      </c>
      <c r="C109" s="144">
        <f t="shared" si="14"/>
        <v>0</v>
      </c>
      <c r="D109" s="144">
        <f t="shared" si="13"/>
        <v>0</v>
      </c>
      <c r="E109" s="335"/>
      <c r="F109" s="335"/>
      <c r="G109" s="317"/>
      <c r="J109" s="210"/>
      <c r="K109" s="210"/>
      <c r="L109" s="210"/>
    </row>
    <row r="110" spans="1:16" s="27" customFormat="1" ht="17.149999999999999" customHeight="1">
      <c r="B110" s="27" t="s">
        <v>919</v>
      </c>
      <c r="C110" s="144">
        <f t="shared" si="14"/>
        <v>0</v>
      </c>
      <c r="D110" s="144">
        <f t="shared" si="13"/>
        <v>0</v>
      </c>
      <c r="E110" s="335"/>
      <c r="F110" s="335"/>
      <c r="G110" s="317"/>
      <c r="J110" s="210"/>
      <c r="K110" s="210"/>
      <c r="L110" s="210"/>
    </row>
    <row r="111" spans="1:16" s="27" customFormat="1" ht="17.149999999999999" customHeight="1">
      <c r="B111" s="27" t="s">
        <v>920</v>
      </c>
      <c r="C111" s="144">
        <f t="shared" si="14"/>
        <v>0</v>
      </c>
      <c r="D111" s="144">
        <f t="shared" si="13"/>
        <v>0</v>
      </c>
      <c r="E111" s="335"/>
      <c r="F111" s="335"/>
      <c r="G111" s="317"/>
      <c r="J111" s="210"/>
      <c r="K111" s="210"/>
      <c r="L111" s="210"/>
    </row>
    <row r="112" spans="1:16" s="27" customFormat="1" ht="17.149999999999999" customHeight="1">
      <c r="B112" s="27" t="s">
        <v>921</v>
      </c>
      <c r="C112" s="144">
        <f t="shared" si="14"/>
        <v>0</v>
      </c>
      <c r="D112" s="144">
        <f t="shared" si="13"/>
        <v>0</v>
      </c>
      <c r="E112" s="335"/>
      <c r="F112" s="335"/>
      <c r="G112" s="317"/>
      <c r="J112" s="210"/>
      <c r="K112" s="210"/>
      <c r="L112" s="210"/>
    </row>
    <row r="113" spans="1:16" s="27" customFormat="1" ht="17.149999999999999" customHeight="1">
      <c r="B113" s="27" t="s">
        <v>922</v>
      </c>
      <c r="C113" s="144">
        <f t="shared" si="14"/>
        <v>0</v>
      </c>
      <c r="D113" s="144">
        <f t="shared" si="13"/>
        <v>0</v>
      </c>
      <c r="E113" s="335"/>
      <c r="F113" s="335"/>
      <c r="G113" s="317"/>
      <c r="J113" s="210"/>
      <c r="K113" s="210"/>
      <c r="L113" s="210"/>
    </row>
    <row r="114" spans="1:16" s="27" customFormat="1" ht="17.149999999999999" customHeight="1">
      <c r="B114" s="27" t="s">
        <v>725</v>
      </c>
      <c r="C114" s="144">
        <f t="shared" si="14"/>
        <v>0</v>
      </c>
      <c r="D114" s="144">
        <f t="shared" si="13"/>
        <v>0</v>
      </c>
      <c r="E114" s="335"/>
      <c r="F114" s="335"/>
      <c r="G114" s="317"/>
      <c r="J114" s="210"/>
      <c r="K114" s="210"/>
      <c r="L114" s="210"/>
    </row>
    <row r="115" spans="1:16" s="27" customFormat="1" ht="17.149999999999999" customHeight="1">
      <c r="B115" s="27" t="s">
        <v>724</v>
      </c>
      <c r="C115" s="144">
        <f t="shared" si="14"/>
        <v>0</v>
      </c>
      <c r="D115" s="144">
        <f t="shared" si="13"/>
        <v>0</v>
      </c>
      <c r="E115" s="335"/>
      <c r="F115" s="335"/>
      <c r="G115" s="317"/>
      <c r="J115" s="210"/>
      <c r="K115" s="210"/>
      <c r="L115" s="210"/>
    </row>
    <row r="116" spans="1:16" s="27" customFormat="1" ht="17.149999999999999" customHeight="1">
      <c r="B116" s="27" t="s">
        <v>923</v>
      </c>
      <c r="C116" s="144">
        <f t="shared" si="14"/>
        <v>0</v>
      </c>
      <c r="D116" s="144">
        <f t="shared" si="13"/>
        <v>0</v>
      </c>
      <c r="E116" s="335"/>
      <c r="F116" s="335"/>
      <c r="G116" s="317"/>
      <c r="J116" s="210"/>
      <c r="K116" s="210"/>
      <c r="L116" s="210"/>
    </row>
    <row r="117" spans="1:16" s="27" customFormat="1" ht="17.149999999999999" customHeight="1">
      <c r="B117" s="27" t="s">
        <v>760</v>
      </c>
      <c r="C117" s="144">
        <f t="shared" si="14"/>
        <v>0</v>
      </c>
      <c r="D117" s="144">
        <f t="shared" si="13"/>
        <v>0</v>
      </c>
      <c r="E117" s="335"/>
      <c r="F117" s="335"/>
      <c r="G117" s="317"/>
      <c r="J117" s="210"/>
      <c r="K117" s="210"/>
      <c r="L117" s="210"/>
    </row>
    <row r="118" spans="1:16" s="27" customFormat="1" ht="17.149999999999999" customHeight="1">
      <c r="B118" s="445" t="s">
        <v>546</v>
      </c>
      <c r="C118" s="144">
        <f t="shared" si="14"/>
        <v>0</v>
      </c>
      <c r="D118" s="144">
        <f t="shared" si="13"/>
        <v>0</v>
      </c>
      <c r="E118" s="335"/>
      <c r="F118" s="335"/>
      <c r="G118" s="317"/>
      <c r="J118" s="210"/>
      <c r="K118" s="210"/>
      <c r="L118" s="210"/>
    </row>
    <row r="119" spans="1:16" s="27" customFormat="1" ht="17.149999999999999" customHeight="1">
      <c r="B119" s="147" t="s">
        <v>193</v>
      </c>
      <c r="C119" s="144">
        <f t="shared" si="14"/>
        <v>0</v>
      </c>
      <c r="D119" s="144">
        <f t="shared" si="13"/>
        <v>0</v>
      </c>
      <c r="E119" s="317"/>
      <c r="F119" s="317"/>
      <c r="G119" s="317"/>
      <c r="J119" s="210"/>
      <c r="K119" s="210"/>
      <c r="L119" s="210"/>
    </row>
    <row r="120" spans="1:16" s="27" customFormat="1" ht="17.149999999999999" customHeight="1">
      <c r="B120" s="147" t="s">
        <v>97</v>
      </c>
      <c r="C120" s="144">
        <f t="shared" si="14"/>
        <v>0</v>
      </c>
      <c r="D120" s="144">
        <f t="shared" si="13"/>
        <v>0</v>
      </c>
      <c r="E120" s="317"/>
      <c r="F120" s="317"/>
      <c r="G120" s="317"/>
      <c r="J120" s="210"/>
      <c r="K120" s="210"/>
      <c r="L120" s="210"/>
    </row>
    <row r="121" spans="1:16" s="27" customFormat="1" ht="17.149999999999999" customHeight="1">
      <c r="B121" s="147" t="s">
        <v>97</v>
      </c>
      <c r="C121" s="144">
        <f t="shared" si="14"/>
        <v>0</v>
      </c>
      <c r="D121" s="144">
        <f t="shared" si="13"/>
        <v>0</v>
      </c>
      <c r="E121" s="317"/>
      <c r="F121" s="317"/>
      <c r="G121" s="317"/>
      <c r="J121" s="210"/>
      <c r="K121" s="210"/>
      <c r="L121" s="210"/>
    </row>
    <row r="122" spans="1:16" s="27" customFormat="1" ht="17.149999999999999" customHeight="1">
      <c r="B122" s="486" t="s">
        <v>124</v>
      </c>
      <c r="C122" s="480"/>
      <c r="D122" s="480"/>
      <c r="E122" s="481"/>
      <c r="F122" s="481"/>
      <c r="G122" s="481"/>
      <c r="J122" s="210"/>
      <c r="K122" s="210"/>
      <c r="L122" s="210"/>
      <c r="P122" s="140"/>
    </row>
    <row r="123" spans="1:16" s="27" customFormat="1" ht="17.149999999999999" customHeight="1">
      <c r="B123" s="157" t="s">
        <v>17</v>
      </c>
      <c r="C123" s="144">
        <f>SUM(E123:G123)</f>
        <v>0</v>
      </c>
      <c r="D123" s="144">
        <f>IFERROR(C123/units,0)</f>
        <v>0</v>
      </c>
      <c r="E123" s="317"/>
      <c r="F123" s="317"/>
      <c r="G123" s="317"/>
      <c r="H123" s="1189" t="s">
        <v>730</v>
      </c>
      <c r="I123" s="1190"/>
      <c r="J123" s="1190"/>
      <c r="K123" s="210"/>
      <c r="L123" s="210"/>
    </row>
    <row r="124" spans="1:16" s="27" customFormat="1" ht="17.149999999999999" customHeight="1">
      <c r="B124" s="157" t="s">
        <v>125</v>
      </c>
      <c r="C124" s="144">
        <f>SUM(E124:G124)</f>
        <v>0</v>
      </c>
      <c r="D124" s="144">
        <f>IFERROR(C124/units,0)</f>
        <v>0</v>
      </c>
      <c r="E124" s="317"/>
      <c r="F124" s="317"/>
      <c r="G124" s="317"/>
      <c r="H124" s="151" t="str">
        <f>IF(ISERROR(($C$123+C124+$C$125)/($C$128-($C$123+C124+$C$125))),"N/A",($C$123+C124+$C$125)/($C$128-($C$123+C124+$C$125)))</f>
        <v>N/A</v>
      </c>
      <c r="I124" s="27" t="s">
        <v>296</v>
      </c>
      <c r="J124" s="210"/>
      <c r="K124" s="338" t="s">
        <v>4</v>
      </c>
      <c r="L124" s="375" t="e">
        <f>#REF!+#REF!</f>
        <v>#REF!</v>
      </c>
    </row>
    <row r="125" spans="1:16" s="27" customFormat="1" ht="17.149999999999999" customHeight="1">
      <c r="B125" s="157" t="s">
        <v>638</v>
      </c>
      <c r="C125" s="144">
        <f>SUM(E125:G125)</f>
        <v>0</v>
      </c>
      <c r="D125" s="144">
        <f>IFERROR(C125/units,0)</f>
        <v>0</v>
      </c>
      <c r="E125" s="317"/>
      <c r="F125" s="317"/>
      <c r="G125" s="317"/>
      <c r="J125" s="210"/>
      <c r="K125" s="210"/>
      <c r="L125" s="210"/>
    </row>
    <row r="126" spans="1:16" s="1" customFormat="1" ht="17.149999999999999" customHeight="1">
      <c r="B126" s="19" t="s">
        <v>493</v>
      </c>
      <c r="C126" s="141">
        <f>SUM(C49:C125)</f>
        <v>0</v>
      </c>
      <c r="D126" s="141">
        <f>IFERROR(C126/units,0)</f>
        <v>0</v>
      </c>
      <c r="E126" s="319">
        <f>SUM(E49:E125)</f>
        <v>0</v>
      </c>
      <c r="F126" s="319">
        <f>SUM(F49:F125)</f>
        <v>0</v>
      </c>
      <c r="G126" s="319">
        <f>SUM(G49:G125)</f>
        <v>0</v>
      </c>
      <c r="H126" s="151" t="str">
        <f>IF(ISERROR($C$126/$C$128),"N/A",$C$126/$C$128)</f>
        <v>N/A</v>
      </c>
      <c r="I126" s="27" t="s">
        <v>296</v>
      </c>
      <c r="J126" s="255"/>
      <c r="K126" s="255"/>
      <c r="L126" s="255"/>
      <c r="P126" s="125"/>
    </row>
    <row r="127" spans="1:16" ht="8.75" customHeight="1">
      <c r="A127"/>
      <c r="B127" s="19"/>
      <c r="C127" s="24"/>
      <c r="D127" s="24"/>
      <c r="E127" s="324"/>
      <c r="F127" s="324"/>
      <c r="G127" s="324"/>
      <c r="J127" s="255"/>
      <c r="M127"/>
      <c r="P127" s="35"/>
    </row>
    <row r="128" spans="1:16" s="1" customFormat="1" ht="17.149999999999999" customHeight="1">
      <c r="B128" s="158" t="s">
        <v>290</v>
      </c>
      <c r="C128" s="423">
        <f>SUM(C13+C42+C45+C126)</f>
        <v>0</v>
      </c>
      <c r="D128" s="373">
        <f>IFERROR(C128/units,0)</f>
        <v>0</v>
      </c>
      <c r="E128" s="424">
        <f>SUM(E13+E42+E45+E126)</f>
        <v>0</v>
      </c>
      <c r="F128" s="424">
        <f>SUM(F13+F42+F45+F126)</f>
        <v>0</v>
      </c>
      <c r="G128" s="424">
        <f>SUM(G13+G42+G45+G126)</f>
        <v>0</v>
      </c>
      <c r="H128" s="155"/>
      <c r="J128" s="255"/>
      <c r="K128" s="255"/>
      <c r="L128" s="255"/>
    </row>
    <row r="129" spans="1:13" ht="17.149999999999999" customHeight="1">
      <c r="A129"/>
      <c r="B129" s="17" t="s">
        <v>147</v>
      </c>
      <c r="C129" s="427">
        <f>E128</f>
        <v>0</v>
      </c>
      <c r="D129" s="314"/>
      <c r="E129" s="318"/>
      <c r="F129" s="318"/>
      <c r="G129" s="318"/>
      <c r="H129" s="156"/>
      <c r="J129" s="255"/>
      <c r="M129"/>
    </row>
    <row r="130" spans="1:13" ht="15.5">
      <c r="A130"/>
      <c r="B130" s="19" t="s">
        <v>149</v>
      </c>
      <c r="C130" s="314"/>
      <c r="D130" s="314"/>
      <c r="E130" s="28">
        <v>0</v>
      </c>
      <c r="F130" s="28">
        <v>0</v>
      </c>
      <c r="G130" s="318"/>
      <c r="J130" s="255"/>
      <c r="M130"/>
    </row>
    <row r="131" spans="1:13" ht="17.149999999999999" customHeight="1">
      <c r="A131"/>
      <c r="B131" s="17" t="s">
        <v>150</v>
      </c>
      <c r="C131" s="423">
        <f>SUM(E131:F131)</f>
        <v>0</v>
      </c>
      <c r="D131" s="314"/>
      <c r="E131" s="29">
        <f>E128*E130</f>
        <v>0</v>
      </c>
      <c r="F131" s="29">
        <f>F128*F130</f>
        <v>0</v>
      </c>
      <c r="G131" s="318"/>
      <c r="J131" s="255"/>
      <c r="M131"/>
    </row>
    <row r="132" spans="1:13" ht="17.149999999999999" customHeight="1">
      <c r="A132"/>
      <c r="B132" s="65" t="s">
        <v>151</v>
      </c>
      <c r="C132" s="314"/>
      <c r="D132" s="314"/>
      <c r="E132" s="526">
        <v>0.04</v>
      </c>
      <c r="F132" s="526">
        <v>0.04</v>
      </c>
      <c r="G132" s="318"/>
      <c r="J132" s="255"/>
      <c r="M132"/>
    </row>
    <row r="133" spans="1:13" ht="17.149999999999999" customHeight="1">
      <c r="A133"/>
      <c r="B133" s="159" t="s">
        <v>152</v>
      </c>
      <c r="C133" s="423">
        <f>SUM(E133:E133)</f>
        <v>0</v>
      </c>
      <c r="D133" s="314"/>
      <c r="E133" s="29">
        <f>E131*E132</f>
        <v>0</v>
      </c>
      <c r="F133" s="29">
        <f>F131*F132</f>
        <v>0</v>
      </c>
      <c r="G133" s="318"/>
      <c r="J133" s="255"/>
      <c r="M133"/>
    </row>
    <row r="134" spans="1:13" ht="17.149999999999999" customHeight="1">
      <c r="C134" s="1"/>
      <c r="E134" s="12"/>
      <c r="F134" s="12"/>
      <c r="J134" s="255"/>
      <c r="M134"/>
    </row>
    <row r="135" spans="1:13" ht="17.149999999999999" customHeight="1">
      <c r="E135" s="12"/>
      <c r="F135" s="12"/>
      <c r="J135" s="255"/>
      <c r="M135"/>
    </row>
    <row r="136" spans="1:13" ht="15.5">
      <c r="A136"/>
      <c r="E136" s="12"/>
      <c r="F136" s="12"/>
      <c r="J136" s="255"/>
      <c r="M136"/>
    </row>
    <row r="137" spans="1:13" ht="16.25" customHeight="1">
      <c r="A137"/>
      <c r="B137" s="23"/>
      <c r="C137" s="23"/>
      <c r="D137" s="9"/>
      <c r="E137" s="12"/>
      <c r="F137" s="12"/>
      <c r="J137" s="255"/>
      <c r="M137"/>
    </row>
    <row r="138" spans="1:13" ht="17.149999999999999" customHeight="1">
      <c r="A138"/>
      <c r="E138" s="12"/>
      <c r="F138" s="12"/>
      <c r="G138" s="12"/>
    </row>
    <row r="139" spans="1:13" ht="17.149999999999999" customHeight="1">
      <c r="A139"/>
      <c r="E139" s="12"/>
      <c r="F139" s="12"/>
      <c r="G139" s="12"/>
    </row>
    <row r="140" spans="1:13" ht="17.149999999999999" customHeight="1">
      <c r="A140"/>
      <c r="E140" s="12"/>
      <c r="F140" s="12"/>
      <c r="G140" s="12"/>
    </row>
    <row r="141" spans="1:13" ht="17.149999999999999" customHeight="1">
      <c r="A141"/>
      <c r="E141" s="12"/>
      <c r="F141" s="12"/>
      <c r="G141" s="12"/>
    </row>
    <row r="142" spans="1:13" ht="17.149999999999999" customHeight="1">
      <c r="E142" s="12"/>
      <c r="F142" s="12"/>
      <c r="G142" s="12"/>
    </row>
    <row r="143" spans="1:13" ht="17.149999999999999" customHeight="1">
      <c r="E143" s="12"/>
      <c r="F143" s="12"/>
      <c r="G143" s="12"/>
    </row>
    <row r="144" spans="1:13" ht="17.149999999999999" customHeight="1">
      <c r="E144" s="12"/>
      <c r="F144" s="12"/>
      <c r="G144" s="12"/>
    </row>
    <row r="145" spans="1:7" ht="17.149999999999999" customHeight="1">
      <c r="E145" s="12"/>
      <c r="F145" s="12"/>
      <c r="G145" s="12"/>
    </row>
    <row r="146" spans="1:7" ht="17.149999999999999" customHeight="1">
      <c r="E146" s="12"/>
      <c r="F146" s="12"/>
      <c r="G146" s="12"/>
    </row>
    <row r="147" spans="1:7" ht="17.149999999999999" customHeight="1">
      <c r="A147"/>
      <c r="B147" s="11"/>
      <c r="C147" s="11"/>
      <c r="E147" s="12"/>
      <c r="F147" s="12"/>
      <c r="G147" s="12"/>
    </row>
    <row r="148" spans="1:7" ht="17.149999999999999" customHeight="1">
      <c r="A148"/>
      <c r="B148" s="11"/>
      <c r="C148" s="11"/>
      <c r="E148" s="12"/>
      <c r="F148" s="12"/>
      <c r="G148" s="12"/>
    </row>
    <row r="149" spans="1:7" ht="17.149999999999999" customHeight="1">
      <c r="E149" s="12"/>
      <c r="F149" s="12"/>
      <c r="G149" s="12"/>
    </row>
    <row r="160" spans="1:7" ht="17.149999999999999" customHeight="1">
      <c r="A160"/>
      <c r="E160" s="12"/>
    </row>
    <row r="161" spans="1:5" ht="17.149999999999999" customHeight="1">
      <c r="A161"/>
      <c r="E161" s="12"/>
    </row>
  </sheetData>
  <sheetProtection algorithmName="SHA-512" hashValue="swOofWHoaBxs+1q/nW1Gt9p0zQ8KzhKO7OCnu2B9QtkeFTkuwxYO57Vr1orZzO8Fa1xvySFxLOWPdHQoCE5+ZA==" saltValue="LTek1U++vPzYufN6pUImEg==" spinCount="100000" sheet="1" objects="1" scenarios="1"/>
  <mergeCells count="11">
    <mergeCell ref="H123:J123"/>
    <mergeCell ref="F7:F8"/>
    <mergeCell ref="D6:D8"/>
    <mergeCell ref="G6:G8"/>
    <mergeCell ref="B1:G1"/>
    <mergeCell ref="B2:G2"/>
    <mergeCell ref="B3:G3"/>
    <mergeCell ref="B4:G4"/>
    <mergeCell ref="C6:C8"/>
    <mergeCell ref="E6:F6"/>
    <mergeCell ref="E7:E8"/>
  </mergeCells>
  <conditionalFormatting sqref="B137:C137">
    <cfRule type="expression" dxfId="15" priority="8" stopIfTrue="1">
      <formula>#REF!&lt;&gt;D248</formula>
    </cfRule>
  </conditionalFormatting>
  <conditionalFormatting sqref="E11:E13 E17:E20 E22:E28 E30:E37 E39:E42 E45 E49:E60 E73:E78 E80:E82 E84:E90 E92:E94 E96:E106 G108:G117 E108:E121 E123:E126 E128 C129:F129 G129:G133 C130:D130 C131:F131 C132:D132 C133:F133">
    <cfRule type="expression" dxfId="14" priority="7" stopIfTrue="1">
      <formula>#REF!="No"</formula>
    </cfRule>
  </conditionalFormatting>
  <conditionalFormatting sqref="G125">
    <cfRule type="expression" dxfId="13" priority="5" stopIfTrue="1">
      <formula>$L$124=0</formula>
    </cfRule>
    <cfRule type="expression" dxfId="12" priority="6" stopIfTrue="1">
      <formula>"$F$12+$F$13=0"</formula>
    </cfRule>
  </conditionalFormatting>
  <dataValidations count="1">
    <dataValidation type="whole" operator="greaterThanOrEqual" allowBlank="1" showInputMessage="1" showErrorMessage="1" error="You may not enter a negative number." sqref="E11:G12 E17:G19 G20 F20 E20 E22:G28 E30:G37 E39:G41 G45 F45 E45 E49:G60 E62:G71 E73:G78 E80:G82 E84:G90 E92:G93 G94 F94 E94 E96:G106 E108:G120 G121 F121 E121 E123 E124 E125 F125 F124 F123 G123 G124 G125" xr:uid="{65F08E47-7E52-42D2-A7EB-F5F18617AA6F}">
      <formula1>0</formula1>
    </dataValidation>
  </dataValidations>
  <printOptions horizontalCentered="1"/>
  <pageMargins left="0.5" right="0.5" top="0.5" bottom="0.5" header="0.25" footer="0.25"/>
  <pageSetup scale="56" fitToHeight="2" orientation="portrait" r:id="rId1"/>
  <headerFooter alignWithMargins="0">
    <oddFooter xml:space="preserve">&amp;L&amp;10&amp;F
&amp;A&amp;R&amp;10Page &amp;P
&amp;D&amp;12
</oddFooter>
  </headerFooter>
  <rowBreaks count="1" manualBreakCount="1">
    <brk id="83"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O136"/>
  <sheetViews>
    <sheetView showGridLines="0" zoomScaleNormal="100" workbookViewId="0">
      <selection activeCell="A2" sqref="A2:J2"/>
    </sheetView>
  </sheetViews>
  <sheetFormatPr defaultColWidth="8.84375" defaultRowHeight="15.5"/>
  <cols>
    <col min="1" max="1" width="1.4609375" customWidth="1"/>
    <col min="2" max="2" width="14.07421875" customWidth="1"/>
    <col min="3" max="3" width="17.23046875" customWidth="1"/>
    <col min="4" max="4" width="20" customWidth="1"/>
    <col min="5" max="5" width="9.53515625" customWidth="1"/>
    <col min="6" max="6" width="14.4609375" customWidth="1"/>
    <col min="7" max="7" width="9.69140625" customWidth="1"/>
    <col min="8" max="8" width="10.53515625" customWidth="1"/>
    <col min="9" max="10" width="11.07421875" customWidth="1"/>
    <col min="11" max="11" width="8.4609375" customWidth="1"/>
    <col min="12" max="12" width="11.07421875" customWidth="1"/>
    <col min="13" max="13" width="3.23046875" customWidth="1"/>
    <col min="14" max="14" width="9.4609375" customWidth="1"/>
    <col min="15" max="16" width="8.84375" style="646" hidden="1" customWidth="1"/>
    <col min="17" max="17" width="10.07421875" style="620" hidden="1" customWidth="1"/>
    <col min="18" max="18" width="8.84375" style="37" hidden="1" customWidth="1"/>
    <col min="19" max="19" width="9.23046875" style="37" hidden="1" customWidth="1"/>
    <col min="20" max="20" width="11.69140625" style="37" hidden="1" customWidth="1"/>
    <col min="21" max="21" width="10.69140625" style="37" hidden="1" customWidth="1"/>
    <col min="22" max="22" width="8.84375" style="37" hidden="1" customWidth="1"/>
    <col min="23" max="23" width="11.23046875" style="37" hidden="1" customWidth="1"/>
    <col min="24" max="24" width="8.84375" style="352" hidden="1" customWidth="1"/>
    <col min="25" max="25" width="4.23046875" style="352" hidden="1" customWidth="1"/>
    <col min="26" max="30" width="8.84375" style="646" hidden="1" customWidth="1"/>
    <col min="31" max="31" width="9" style="646" hidden="1" customWidth="1"/>
    <col min="32" max="32" width="10.4609375" style="646" hidden="1" customWidth="1"/>
    <col min="33" max="35" width="8.84375" style="646" hidden="1" customWidth="1"/>
    <col min="36" max="36" width="8.84375" style="352" hidden="1" customWidth="1"/>
    <col min="37" max="37" width="9.23046875" style="352" hidden="1" customWidth="1"/>
    <col min="38" max="39" width="8.84375" style="352" hidden="1" customWidth="1"/>
    <col min="40" max="40" width="0.53515625" style="352" hidden="1" customWidth="1"/>
    <col min="41" max="41" width="8.84375" style="352" hidden="1" customWidth="1"/>
    <col min="42" max="49" width="8.84375" style="352" customWidth="1"/>
    <col min="50" max="54" width="8.84375" customWidth="1"/>
    <col min="57" max="57" width="8.84375" style="37"/>
    <col min="58" max="58" width="5.84375" style="37" customWidth="1"/>
    <col min="59" max="59" width="26.23046875" style="646" hidden="1" customWidth="1"/>
    <col min="60" max="60" width="8.84375" style="37" customWidth="1"/>
    <col min="61" max="61" width="8.84375" customWidth="1"/>
  </cols>
  <sheetData>
    <row r="1" spans="1:60" ht="21.75" customHeight="1">
      <c r="A1" s="1211">
        <f>'3)Sources &amp; Uses'!B1</f>
        <v>0</v>
      </c>
      <c r="B1" s="1212"/>
      <c r="C1" s="1212"/>
      <c r="D1" s="1212"/>
      <c r="E1" s="1212"/>
      <c r="F1" s="1212"/>
      <c r="G1" s="1212"/>
      <c r="H1" s="1212"/>
      <c r="I1" s="1212"/>
      <c r="J1" s="1212"/>
      <c r="AL1" s="744" t="s">
        <v>788</v>
      </c>
      <c r="BE1"/>
      <c r="BF1"/>
      <c r="BH1"/>
    </row>
    <row r="2" spans="1:60" ht="21.75" customHeight="1">
      <c r="A2" s="1211" t="s">
        <v>221</v>
      </c>
      <c r="B2" s="1212"/>
      <c r="C2" s="1212"/>
      <c r="D2" s="1212"/>
      <c r="E2" s="1212"/>
      <c r="F2" s="1212"/>
      <c r="G2" s="1212"/>
      <c r="H2" s="1212"/>
      <c r="I2" s="1212"/>
      <c r="J2" s="1212"/>
      <c r="AL2" s="744" t="s">
        <v>789</v>
      </c>
      <c r="BE2"/>
      <c r="BF2"/>
      <c r="BH2"/>
    </row>
    <row r="3" spans="1:60" ht="12.5" customHeight="1">
      <c r="A3" s="495"/>
      <c r="B3" s="496"/>
      <c r="C3" s="496"/>
      <c r="D3" s="496"/>
      <c r="E3" s="496"/>
      <c r="F3" s="496"/>
      <c r="G3" s="496"/>
      <c r="H3" s="496"/>
      <c r="I3" s="496"/>
      <c r="J3" s="496"/>
      <c r="AL3" s="255" t="s">
        <v>790</v>
      </c>
      <c r="BE3"/>
      <c r="BF3"/>
      <c r="BG3" s="646" t="s">
        <v>731</v>
      </c>
      <c r="BH3"/>
    </row>
    <row r="4" spans="1:60" ht="20">
      <c r="B4" s="500" t="s">
        <v>64</v>
      </c>
      <c r="AL4" s="664" t="s">
        <v>338</v>
      </c>
      <c r="BG4" s="646" t="s">
        <v>282</v>
      </c>
    </row>
    <row r="5" spans="1:60" ht="9.75" customHeight="1">
      <c r="AL5" s="664" t="s">
        <v>339</v>
      </c>
      <c r="BF5" s="38"/>
      <c r="BG5" s="657" t="s">
        <v>338</v>
      </c>
    </row>
    <row r="6" spans="1:60" s="27" customFormat="1">
      <c r="B6" s="126" t="s">
        <v>283</v>
      </c>
      <c r="G6" s="503" t="s">
        <v>556</v>
      </c>
      <c r="H6" s="351"/>
      <c r="O6" s="647"/>
      <c r="P6" s="647"/>
      <c r="Q6" s="622"/>
      <c r="R6" s="193"/>
      <c r="S6" s="193"/>
      <c r="T6" s="193"/>
      <c r="U6" s="193"/>
      <c r="V6" s="193"/>
      <c r="W6" s="193"/>
      <c r="X6" s="353"/>
      <c r="Y6" s="353"/>
      <c r="Z6" s="647"/>
      <c r="AA6" s="647"/>
      <c r="AB6" s="647"/>
      <c r="AC6" s="647"/>
      <c r="AD6" s="647"/>
      <c r="AE6" s="647"/>
      <c r="AF6" s="647"/>
      <c r="AG6" s="647"/>
      <c r="AH6" s="647"/>
      <c r="AI6" s="647"/>
      <c r="AJ6" s="353"/>
      <c r="AK6" s="353"/>
      <c r="AL6" s="664" t="s">
        <v>791</v>
      </c>
      <c r="AM6" s="353"/>
      <c r="AN6" s="353"/>
      <c r="AO6" s="353"/>
      <c r="AP6" s="353"/>
      <c r="AQ6" s="353"/>
      <c r="AR6" s="353"/>
      <c r="AS6" s="353"/>
      <c r="AT6" s="353"/>
      <c r="AU6" s="353"/>
      <c r="AV6" s="353"/>
      <c r="AW6" s="353"/>
      <c r="BE6" s="193"/>
      <c r="BF6" s="194"/>
      <c r="BG6" s="657" t="s">
        <v>339</v>
      </c>
      <c r="BH6" s="193"/>
    </row>
    <row r="7" spans="1:60" s="27" customFormat="1">
      <c r="B7" s="405" t="s">
        <v>275</v>
      </c>
      <c r="C7" s="392"/>
      <c r="D7" s="405" t="s">
        <v>278</v>
      </c>
      <c r="E7" s="392"/>
      <c r="G7" s="1213" t="s">
        <v>557</v>
      </c>
      <c r="H7" s="1213"/>
      <c r="I7" s="527"/>
      <c r="O7" s="647"/>
      <c r="P7" s="647"/>
      <c r="Q7" s="622"/>
      <c r="R7" s="193"/>
      <c r="S7" s="193"/>
      <c r="T7" s="193"/>
      <c r="U7" s="193"/>
      <c r="V7" s="193"/>
      <c r="W7" s="193"/>
      <c r="X7" s="353"/>
      <c r="Y7" s="353"/>
      <c r="Z7" s="647"/>
      <c r="AA7" s="647"/>
      <c r="AB7" s="647"/>
      <c r="AC7" s="647"/>
      <c r="AD7" s="647"/>
      <c r="AE7" s="647"/>
      <c r="AF7" s="647"/>
      <c r="AG7" s="647"/>
      <c r="AH7" s="647"/>
      <c r="AI7" s="647"/>
      <c r="AJ7" s="353"/>
      <c r="AK7" s="353"/>
      <c r="AL7" s="664" t="s">
        <v>792</v>
      </c>
      <c r="AM7" s="353"/>
      <c r="AN7" s="353"/>
      <c r="AO7" s="353"/>
      <c r="AP7" s="353"/>
      <c r="AQ7" s="353"/>
      <c r="AR7" s="353"/>
      <c r="AS7" s="353"/>
      <c r="AT7" s="353"/>
      <c r="AU7" s="353"/>
      <c r="AV7" s="353"/>
      <c r="AW7" s="353"/>
      <c r="BE7" s="193"/>
      <c r="BF7" s="194"/>
      <c r="BG7" s="657" t="s">
        <v>617</v>
      </c>
      <c r="BH7" s="193"/>
    </row>
    <row r="8" spans="1:60" s="27" customFormat="1">
      <c r="B8" s="405" t="s">
        <v>336</v>
      </c>
      <c r="C8" s="391"/>
      <c r="D8" s="405" t="s">
        <v>279</v>
      </c>
      <c r="E8" s="391"/>
      <c r="G8" s="1213" t="s">
        <v>558</v>
      </c>
      <c r="H8" s="1213"/>
      <c r="I8" s="393"/>
      <c r="O8" s="647"/>
      <c r="P8" s="647"/>
      <c r="Q8" s="622"/>
      <c r="R8" s="193"/>
      <c r="S8" s="193"/>
      <c r="T8" s="193"/>
      <c r="U8" s="193"/>
      <c r="V8" s="193"/>
      <c r="W8" s="193"/>
      <c r="X8" s="353"/>
      <c r="Y8" s="353"/>
      <c r="Z8" s="647"/>
      <c r="AA8" s="647"/>
      <c r="AB8" s="647"/>
      <c r="AC8" s="647"/>
      <c r="AD8" s="647"/>
      <c r="AE8" s="647"/>
      <c r="AF8" s="647"/>
      <c r="AG8" s="647"/>
      <c r="AH8" s="647"/>
      <c r="AI8" s="647"/>
      <c r="AJ8" s="353"/>
      <c r="AK8" s="353"/>
      <c r="AL8" s="664" t="s">
        <v>793</v>
      </c>
      <c r="AM8" s="353"/>
      <c r="AN8" s="353"/>
      <c r="AO8" s="353"/>
      <c r="AP8" s="353"/>
      <c r="AQ8" s="353"/>
      <c r="AR8" s="353"/>
      <c r="AS8" s="353"/>
      <c r="AT8" s="353"/>
      <c r="AU8" s="353"/>
      <c r="AV8" s="353"/>
      <c r="AW8" s="353"/>
      <c r="BE8" s="193"/>
      <c r="BF8" s="194"/>
      <c r="BG8" s="657" t="s">
        <v>618</v>
      </c>
      <c r="BH8" s="193"/>
    </row>
    <row r="9" spans="1:60" s="27" customFormat="1">
      <c r="B9" s="405" t="s">
        <v>276</v>
      </c>
      <c r="C9" s="391"/>
      <c r="D9" s="405" t="s">
        <v>280</v>
      </c>
      <c r="E9" s="391"/>
      <c r="O9" s="647"/>
      <c r="P9" s="647"/>
      <c r="Q9" s="622"/>
      <c r="R9" s="193"/>
      <c r="S9" s="193"/>
      <c r="T9" s="193"/>
      <c r="U9" s="193"/>
      <c r="V9" s="193"/>
      <c r="W9" s="193"/>
      <c r="X9" s="353"/>
      <c r="Y9" s="353"/>
      <c r="Z9" s="647"/>
      <c r="AA9" s="647"/>
      <c r="AB9" s="647"/>
      <c r="AC9" s="647"/>
      <c r="AD9" s="647"/>
      <c r="AE9" s="647"/>
      <c r="AF9" s="647"/>
      <c r="AG9" s="647"/>
      <c r="AH9" s="647"/>
      <c r="AI9" s="647"/>
      <c r="AJ9" s="353"/>
      <c r="AK9" s="353"/>
      <c r="AL9" s="664" t="s">
        <v>794</v>
      </c>
      <c r="AM9" s="353"/>
      <c r="AN9" s="353"/>
      <c r="AO9" s="353"/>
      <c r="AP9" s="353"/>
      <c r="AQ9" s="353"/>
      <c r="AR9" s="353"/>
      <c r="AS9" s="353"/>
      <c r="AT9" s="353"/>
      <c r="AU9" s="353"/>
      <c r="AV9" s="353"/>
      <c r="AW9" s="353"/>
      <c r="BE9" s="193"/>
      <c r="BF9" s="194"/>
      <c r="BG9" s="657" t="s">
        <v>685</v>
      </c>
      <c r="BH9" s="193"/>
    </row>
    <row r="10" spans="1:60" s="27" customFormat="1">
      <c r="B10" s="405" t="s">
        <v>277</v>
      </c>
      <c r="C10" s="391"/>
      <c r="E10" s="254"/>
      <c r="O10" s="647"/>
      <c r="P10" s="647"/>
      <c r="Q10" s="622"/>
      <c r="R10" s="193"/>
      <c r="S10" s="193"/>
      <c r="T10" s="193"/>
      <c r="U10" s="193"/>
      <c r="V10" s="193"/>
      <c r="W10" s="193"/>
      <c r="X10" s="353"/>
      <c r="Y10" s="353"/>
      <c r="Z10" s="647"/>
      <c r="AA10" s="647"/>
      <c r="AB10" s="647"/>
      <c r="AC10" s="647"/>
      <c r="AD10" s="647"/>
      <c r="AE10" s="647"/>
      <c r="AF10" s="647"/>
      <c r="AG10" s="647"/>
      <c r="AH10" s="647"/>
      <c r="AI10" s="647"/>
      <c r="AJ10" s="353"/>
      <c r="AK10" s="353"/>
      <c r="AL10" s="664" t="s">
        <v>617</v>
      </c>
      <c r="AM10" s="353"/>
      <c r="AN10" s="353"/>
      <c r="AO10" s="353"/>
      <c r="AP10" s="353"/>
      <c r="AQ10" s="353"/>
      <c r="AR10" s="353"/>
      <c r="AS10" s="353"/>
      <c r="AT10" s="353"/>
      <c r="AU10" s="353"/>
      <c r="AV10" s="353"/>
      <c r="AW10" s="353"/>
      <c r="BE10" s="193"/>
      <c r="BF10" s="194"/>
      <c r="BG10" s="657" t="s">
        <v>686</v>
      </c>
      <c r="BH10" s="193"/>
    </row>
    <row r="11" spans="1:60" s="27" customFormat="1">
      <c r="B11" s="91"/>
      <c r="E11" s="91"/>
      <c r="F11" s="91"/>
      <c r="G11" s="91"/>
      <c r="H11" s="91"/>
      <c r="I11" s="91"/>
      <c r="O11" s="647"/>
      <c r="P11" s="647"/>
      <c r="Q11" s="622"/>
      <c r="R11" s="193"/>
      <c r="S11" s="193"/>
      <c r="T11" s="193"/>
      <c r="U11" s="193"/>
      <c r="V11" s="193"/>
      <c r="W11" s="193"/>
      <c r="X11" s="353"/>
      <c r="Y11" s="353"/>
      <c r="Z11" s="647"/>
      <c r="AA11" s="647"/>
      <c r="AB11" s="647"/>
      <c r="AC11" s="647"/>
      <c r="AD11" s="647"/>
      <c r="AE11" s="647"/>
      <c r="AF11" s="647"/>
      <c r="AG11" s="647"/>
      <c r="AH11" s="647"/>
      <c r="AI11" s="647"/>
      <c r="AJ11" s="353"/>
      <c r="AK11" s="353"/>
      <c r="AL11" s="664" t="s">
        <v>618</v>
      </c>
      <c r="AM11" s="353"/>
      <c r="AN11" s="353"/>
      <c r="AO11" s="353"/>
      <c r="AP11" s="353"/>
      <c r="AQ11" s="353"/>
      <c r="AR11" s="353"/>
      <c r="AS11" s="353"/>
      <c r="AT11" s="353"/>
      <c r="AU11" s="353"/>
      <c r="AV11" s="353"/>
      <c r="AW11" s="353"/>
      <c r="BE11" s="193"/>
      <c r="BF11" s="193"/>
      <c r="BG11" s="657" t="s">
        <v>687</v>
      </c>
      <c r="BH11" s="193"/>
    </row>
    <row r="12" spans="1:60" s="27" customFormat="1" ht="15" customHeight="1">
      <c r="B12" s="1214" t="s">
        <v>337</v>
      </c>
      <c r="C12" s="502" t="s">
        <v>505</v>
      </c>
      <c r="D12" s="1214" t="s">
        <v>504</v>
      </c>
      <c r="E12" s="1217" t="s">
        <v>284</v>
      </c>
      <c r="F12" s="1217"/>
      <c r="G12" s="1217"/>
      <c r="H12" s="1217"/>
      <c r="I12" s="1217"/>
      <c r="O12" s="647"/>
      <c r="P12" s="647"/>
      <c r="Q12" s="622"/>
      <c r="R12" s="193"/>
      <c r="S12" s="193"/>
      <c r="T12" s="193"/>
      <c r="U12" s="193"/>
      <c r="V12" s="193"/>
      <c r="W12" s="193"/>
      <c r="X12" s="353"/>
      <c r="Y12" s="353"/>
      <c r="Z12" s="647"/>
      <c r="AA12" s="647"/>
      <c r="AB12" s="647"/>
      <c r="AC12" s="647"/>
      <c r="AD12" s="647"/>
      <c r="AE12" s="647"/>
      <c r="AF12" s="647"/>
      <c r="AG12" s="647"/>
      <c r="AH12" s="647"/>
      <c r="AI12" s="647"/>
      <c r="AJ12" s="353"/>
      <c r="AK12" s="353"/>
      <c r="AL12" s="664" t="s">
        <v>685</v>
      </c>
      <c r="AM12" s="353"/>
      <c r="AN12" s="353"/>
      <c r="AO12" s="353"/>
      <c r="AP12" s="353"/>
      <c r="AQ12" s="353"/>
      <c r="AR12" s="353"/>
      <c r="AS12" s="353"/>
      <c r="AT12" s="353"/>
      <c r="AU12" s="353"/>
      <c r="AV12" s="353"/>
      <c r="AW12" s="353"/>
      <c r="BE12" s="193"/>
      <c r="BF12" s="193"/>
      <c r="BG12" s="657" t="s">
        <v>688</v>
      </c>
      <c r="BH12" s="193"/>
    </row>
    <row r="13" spans="1:60" s="27" customFormat="1">
      <c r="B13" s="1215"/>
      <c r="C13" s="250" t="s">
        <v>532</v>
      </c>
      <c r="D13" s="1215"/>
      <c r="E13" s="103" t="s">
        <v>139</v>
      </c>
      <c r="F13" s="103" t="s">
        <v>140</v>
      </c>
      <c r="G13" s="103" t="s">
        <v>141</v>
      </c>
      <c r="H13" s="103" t="s">
        <v>142</v>
      </c>
      <c r="I13" s="103" t="s">
        <v>143</v>
      </c>
      <c r="J13" s="195"/>
      <c r="O13" s="647"/>
      <c r="P13" s="647"/>
      <c r="Q13" s="622"/>
      <c r="R13" s="193"/>
      <c r="S13" s="193"/>
      <c r="T13" s="193"/>
      <c r="U13" s="193"/>
      <c r="V13" s="193"/>
      <c r="W13" s="193"/>
      <c r="X13" s="353"/>
      <c r="Y13" s="353"/>
      <c r="Z13" s="647"/>
      <c r="AA13" s="647"/>
      <c r="AB13" s="647"/>
      <c r="AC13" s="647"/>
      <c r="AD13" s="647"/>
      <c r="AE13" s="647"/>
      <c r="AF13" s="647"/>
      <c r="AG13" s="647"/>
      <c r="AH13" s="647"/>
      <c r="AI13" s="647"/>
      <c r="AJ13" s="353"/>
      <c r="AK13" s="353"/>
      <c r="AL13" s="664" t="s">
        <v>686</v>
      </c>
      <c r="AM13" s="353"/>
      <c r="AN13" s="353"/>
      <c r="AO13" s="353"/>
      <c r="AP13" s="353"/>
      <c r="AQ13" s="353"/>
      <c r="AR13" s="353"/>
      <c r="AS13" s="353"/>
      <c r="AT13" s="353"/>
      <c r="AU13" s="353"/>
      <c r="AV13" s="353"/>
      <c r="AW13" s="353"/>
      <c r="BE13" s="193"/>
      <c r="BF13" s="193"/>
      <c r="BG13" s="27" t="s">
        <v>732</v>
      </c>
      <c r="BH13" s="193"/>
    </row>
    <row r="14" spans="1:60" s="88" customFormat="1" ht="16.25" customHeight="1">
      <c r="B14" s="406" t="s">
        <v>55</v>
      </c>
      <c r="C14" s="407"/>
      <c r="D14" s="344"/>
      <c r="E14" s="408"/>
      <c r="F14" s="408"/>
      <c r="G14" s="408"/>
      <c r="H14" s="408"/>
      <c r="I14" s="409"/>
      <c r="J14" s="440"/>
      <c r="O14" s="648"/>
      <c r="P14" s="648"/>
      <c r="Q14" s="649"/>
      <c r="R14" s="410"/>
      <c r="S14" s="410"/>
      <c r="T14" s="410"/>
      <c r="U14" s="410"/>
      <c r="V14" s="410"/>
      <c r="W14" s="410"/>
      <c r="X14" s="411"/>
      <c r="Y14" s="411"/>
      <c r="Z14" s="648"/>
      <c r="AA14" s="648"/>
      <c r="AB14" s="648"/>
      <c r="AC14" s="648"/>
      <c r="AD14" s="648"/>
      <c r="AE14" s="648"/>
      <c r="AF14" s="648"/>
      <c r="AG14" s="648"/>
      <c r="AH14" s="648"/>
      <c r="AI14" s="648"/>
      <c r="AJ14" s="411"/>
      <c r="AK14" s="411"/>
      <c r="AL14" s="210" t="s">
        <v>732</v>
      </c>
      <c r="AM14" s="411"/>
      <c r="AN14" s="411"/>
      <c r="AO14" s="411"/>
      <c r="AP14" s="411"/>
      <c r="AQ14" s="411"/>
      <c r="AR14" s="411"/>
      <c r="AS14" s="411"/>
      <c r="AT14" s="411"/>
      <c r="AU14" s="411"/>
      <c r="AV14" s="411"/>
      <c r="AW14" s="411"/>
      <c r="BE14" s="410"/>
      <c r="BF14" s="410"/>
      <c r="BG14" s="27" t="s">
        <v>733</v>
      </c>
      <c r="BH14" s="410"/>
    </row>
    <row r="15" spans="1:60" s="88" customFormat="1" ht="16.25" customHeight="1">
      <c r="B15" s="406" t="s">
        <v>61</v>
      </c>
      <c r="C15" s="441" t="s">
        <v>79</v>
      </c>
      <c r="D15" s="344"/>
      <c r="E15" s="754"/>
      <c r="F15" s="754"/>
      <c r="G15" s="754"/>
      <c r="H15" s="754"/>
      <c r="I15" s="755"/>
      <c r="J15" s="440"/>
      <c r="O15" s="648"/>
      <c r="P15" s="648"/>
      <c r="Q15" s="649"/>
      <c r="R15" s="410"/>
      <c r="S15" s="410"/>
      <c r="T15" s="410"/>
      <c r="U15" s="410"/>
      <c r="V15" s="410"/>
      <c r="W15" s="410"/>
      <c r="X15" s="411"/>
      <c r="Y15" s="411"/>
      <c r="Z15" s="648"/>
      <c r="AA15" s="648"/>
      <c r="AB15" s="648"/>
      <c r="AC15" s="648"/>
      <c r="AD15" s="648"/>
      <c r="AE15" s="648"/>
      <c r="AF15" s="648"/>
      <c r="AG15" s="648"/>
      <c r="AH15" s="648"/>
      <c r="AI15" s="648"/>
      <c r="AJ15" s="411"/>
      <c r="AK15" s="411"/>
      <c r="AL15" s="210" t="s">
        <v>733</v>
      </c>
      <c r="AM15" s="411"/>
      <c r="AN15" s="411"/>
      <c r="AO15" s="411"/>
      <c r="AP15" s="411"/>
      <c r="AQ15" s="411"/>
      <c r="AR15" s="411"/>
      <c r="AS15" s="411"/>
      <c r="AT15" s="411"/>
      <c r="AU15" s="411"/>
      <c r="AV15" s="411"/>
      <c r="AW15" s="411"/>
      <c r="BE15" s="410"/>
      <c r="BF15" s="410"/>
      <c r="BG15" s="646" t="s">
        <v>300</v>
      </c>
      <c r="BH15" s="410"/>
    </row>
    <row r="16" spans="1:60" s="88" customFormat="1" ht="16.25" customHeight="1">
      <c r="B16" s="406" t="s">
        <v>56</v>
      </c>
      <c r="C16" s="407"/>
      <c r="D16" s="344"/>
      <c r="E16" s="754"/>
      <c r="F16" s="754"/>
      <c r="G16" s="754"/>
      <c r="H16" s="754"/>
      <c r="I16" s="755"/>
      <c r="J16" s="440"/>
      <c r="O16" s="648"/>
      <c r="P16" s="648"/>
      <c r="Q16" s="649"/>
      <c r="R16" s="410"/>
      <c r="S16" s="410"/>
      <c r="T16" s="410"/>
      <c r="U16" s="410"/>
      <c r="V16" s="410"/>
      <c r="W16" s="410"/>
      <c r="X16" s="411"/>
      <c r="Y16" s="411"/>
      <c r="Z16" s="648"/>
      <c r="AA16" s="648"/>
      <c r="AB16" s="648"/>
      <c r="AC16" s="648"/>
      <c r="AD16" s="648"/>
      <c r="AE16" s="648"/>
      <c r="AF16" s="648"/>
      <c r="AG16" s="648"/>
      <c r="AH16" s="648"/>
      <c r="AI16" s="648"/>
      <c r="AJ16" s="411"/>
      <c r="AK16" s="411"/>
      <c r="AL16" s="255" t="s">
        <v>300</v>
      </c>
      <c r="AM16" s="411"/>
      <c r="AN16" s="411"/>
      <c r="AO16" s="411"/>
      <c r="AP16" s="411"/>
      <c r="AQ16" s="411"/>
      <c r="AR16" s="411"/>
      <c r="AS16" s="411"/>
      <c r="AT16" s="411"/>
      <c r="AU16" s="411"/>
      <c r="AV16" s="411"/>
      <c r="AW16" s="411"/>
      <c r="BE16" s="410"/>
      <c r="BF16" s="410"/>
      <c r="BG16" s="646" t="s">
        <v>196</v>
      </c>
      <c r="BH16" s="410"/>
    </row>
    <row r="17" spans="2:65" s="88" customFormat="1" ht="16.25" customHeight="1">
      <c r="B17" s="406" t="s">
        <v>48</v>
      </c>
      <c r="C17" s="412"/>
      <c r="D17" s="344"/>
      <c r="E17" s="754"/>
      <c r="F17" s="754"/>
      <c r="G17" s="754"/>
      <c r="H17" s="754"/>
      <c r="I17" s="755"/>
      <c r="J17" s="440"/>
      <c r="O17" s="648"/>
      <c r="P17" s="648"/>
      <c r="Q17" s="649"/>
      <c r="R17" s="410"/>
      <c r="S17" s="410"/>
      <c r="T17" s="410"/>
      <c r="U17" s="410"/>
      <c r="V17" s="410"/>
      <c r="W17" s="410"/>
      <c r="X17" s="411"/>
      <c r="Y17" s="411"/>
      <c r="Z17" s="648"/>
      <c r="AA17" s="648"/>
      <c r="AB17" s="648"/>
      <c r="AC17" s="648"/>
      <c r="AD17" s="648"/>
      <c r="AE17" s="648"/>
      <c r="AF17" s="648"/>
      <c r="AG17" s="648"/>
      <c r="AH17" s="648"/>
      <c r="AI17" s="648"/>
      <c r="AJ17" s="411"/>
      <c r="AK17" s="411"/>
      <c r="AL17" s="255" t="s">
        <v>855</v>
      </c>
      <c r="AM17" s="411"/>
      <c r="AN17" s="411"/>
      <c r="AO17" s="411"/>
      <c r="AP17" s="411"/>
      <c r="AQ17" s="411"/>
      <c r="AR17" s="411"/>
      <c r="AS17" s="411"/>
      <c r="AT17" s="411"/>
      <c r="AU17" s="411"/>
      <c r="AV17" s="411"/>
      <c r="AW17" s="411"/>
      <c r="BE17" s="410"/>
      <c r="BF17" s="410"/>
      <c r="BG17" s="648"/>
      <c r="BH17" s="410"/>
    </row>
    <row r="18" spans="2:65" s="88" customFormat="1" ht="16.25" customHeight="1">
      <c r="B18" s="406" t="s">
        <v>57</v>
      </c>
      <c r="C18" s="407"/>
      <c r="D18" s="344"/>
      <c r="E18" s="754"/>
      <c r="F18" s="754"/>
      <c r="G18" s="754"/>
      <c r="H18" s="754"/>
      <c r="I18" s="755"/>
      <c r="J18" s="440"/>
      <c r="O18" s="648"/>
      <c r="P18" s="648"/>
      <c r="Q18" s="649"/>
      <c r="R18" s="410"/>
      <c r="S18" s="410"/>
      <c r="T18" s="410"/>
      <c r="U18" s="410"/>
      <c r="V18" s="410"/>
      <c r="W18" s="410"/>
      <c r="X18" s="411"/>
      <c r="Y18" s="411"/>
      <c r="Z18" s="648"/>
      <c r="AA18" s="648"/>
      <c r="AB18" s="648"/>
      <c r="AC18" s="648"/>
      <c r="AD18" s="648"/>
      <c r="AE18" s="648"/>
      <c r="AF18" s="648"/>
      <c r="AG18" s="648"/>
      <c r="AH18" s="648"/>
      <c r="AI18" s="648"/>
      <c r="AJ18" s="411"/>
      <c r="AK18" s="411"/>
      <c r="AL18" s="255" t="s">
        <v>196</v>
      </c>
      <c r="AM18" s="411"/>
      <c r="AN18" s="411"/>
      <c r="AO18" s="411"/>
      <c r="AP18" s="411"/>
      <c r="AQ18" s="411"/>
      <c r="AR18" s="411"/>
      <c r="AS18" s="411"/>
      <c r="AT18" s="411"/>
      <c r="AU18" s="411"/>
      <c r="AV18" s="411"/>
      <c r="AW18" s="411"/>
      <c r="BE18" s="410"/>
      <c r="BF18" s="410"/>
      <c r="BG18" s="648"/>
      <c r="BH18" s="410"/>
    </row>
    <row r="19" spans="2:65" s="88" customFormat="1" ht="16.25" customHeight="1">
      <c r="B19" s="406" t="s">
        <v>58</v>
      </c>
      <c r="C19" s="441" t="s">
        <v>79</v>
      </c>
      <c r="D19" s="344"/>
      <c r="E19" s="754"/>
      <c r="F19" s="754"/>
      <c r="G19" s="754"/>
      <c r="H19" s="754"/>
      <c r="I19" s="755"/>
      <c r="J19" s="440"/>
      <c r="O19" s="648"/>
      <c r="P19" s="648"/>
      <c r="Q19" s="649"/>
      <c r="R19" s="410"/>
      <c r="S19" s="410"/>
      <c r="T19" s="410"/>
      <c r="U19" s="410"/>
      <c r="V19" s="410"/>
      <c r="W19" s="410"/>
      <c r="X19" s="411"/>
      <c r="Y19" s="411"/>
      <c r="Z19" s="648"/>
      <c r="AA19" s="648"/>
      <c r="AB19" s="648"/>
      <c r="AC19" s="648"/>
      <c r="AD19" s="648"/>
      <c r="AE19" s="648"/>
      <c r="AF19" s="648"/>
      <c r="AG19" s="648"/>
      <c r="AH19" s="648"/>
      <c r="AI19" s="648"/>
      <c r="AJ19" s="411"/>
      <c r="AK19" s="411"/>
      <c r="AM19" s="411"/>
      <c r="AN19" s="411"/>
      <c r="AO19" s="411"/>
      <c r="AP19" s="411"/>
      <c r="AQ19" s="411"/>
      <c r="AR19" s="411"/>
      <c r="AS19" s="411"/>
      <c r="AT19" s="411"/>
      <c r="AU19" s="411"/>
      <c r="AV19" s="411"/>
      <c r="AW19" s="411"/>
      <c r="BE19" s="410"/>
      <c r="BF19" s="410"/>
      <c r="BG19" s="648"/>
      <c r="BH19" s="410"/>
    </row>
    <row r="20" spans="2:65" s="88" customFormat="1" ht="16.25" customHeight="1">
      <c r="B20" s="406" t="s">
        <v>49</v>
      </c>
      <c r="C20" s="412"/>
      <c r="D20" s="344"/>
      <c r="E20" s="754"/>
      <c r="F20" s="754"/>
      <c r="G20" s="754"/>
      <c r="H20" s="754"/>
      <c r="I20" s="755"/>
      <c r="J20" s="440"/>
      <c r="O20" s="648"/>
      <c r="P20" s="648"/>
      <c r="Q20" s="649"/>
      <c r="R20" s="410"/>
      <c r="S20" s="410"/>
      <c r="T20" s="410"/>
      <c r="U20" s="410"/>
      <c r="V20" s="410"/>
      <c r="W20" s="410"/>
      <c r="X20" s="411"/>
      <c r="Y20" s="411"/>
      <c r="Z20" s="648"/>
      <c r="AA20" s="648"/>
      <c r="AB20" s="648"/>
      <c r="AC20" s="648"/>
      <c r="AD20" s="648"/>
      <c r="AE20" s="648"/>
      <c r="AF20" s="648"/>
      <c r="AG20" s="648"/>
      <c r="AH20" s="648"/>
      <c r="AI20" s="648"/>
      <c r="AJ20" s="411"/>
      <c r="AK20" s="411"/>
      <c r="AL20" s="411"/>
      <c r="AM20" s="411"/>
      <c r="AN20" s="411"/>
      <c r="AO20" s="411"/>
      <c r="AP20" s="411"/>
      <c r="AQ20" s="411"/>
      <c r="AR20" s="411"/>
      <c r="AS20" s="411"/>
      <c r="AT20" s="411"/>
      <c r="AU20" s="411"/>
      <c r="AV20" s="411"/>
      <c r="AW20" s="411"/>
      <c r="BE20" s="410"/>
      <c r="BF20" s="410"/>
      <c r="BG20" s="648"/>
      <c r="BH20" s="410"/>
    </row>
    <row r="21" spans="2:65" s="88" customFormat="1" ht="16.25" customHeight="1">
      <c r="B21" s="406" t="s">
        <v>62</v>
      </c>
      <c r="C21" s="412"/>
      <c r="D21" s="344"/>
      <c r="E21" s="754"/>
      <c r="F21" s="754"/>
      <c r="G21" s="754"/>
      <c r="H21" s="754"/>
      <c r="I21" s="755"/>
      <c r="J21" s="440"/>
      <c r="O21" s="648"/>
      <c r="P21" s="648"/>
      <c r="Q21" s="649"/>
      <c r="R21" s="410"/>
      <c r="S21" s="410"/>
      <c r="T21" s="410"/>
      <c r="U21" s="410"/>
      <c r="V21" s="410"/>
      <c r="W21" s="410"/>
      <c r="X21" s="411"/>
      <c r="Y21" s="411"/>
      <c r="Z21" s="648"/>
      <c r="AA21" s="648"/>
      <c r="AB21" s="648"/>
      <c r="AC21" s="648"/>
      <c r="AD21" s="648"/>
      <c r="AE21" s="648"/>
      <c r="AF21" s="648"/>
      <c r="AG21" s="648"/>
      <c r="AH21" s="648"/>
      <c r="AI21" s="648"/>
      <c r="AJ21" s="411"/>
      <c r="AK21" s="411"/>
      <c r="AL21" s="411"/>
      <c r="AM21" s="411"/>
      <c r="AN21" s="411"/>
      <c r="AO21" s="411"/>
      <c r="AP21" s="411"/>
      <c r="AQ21" s="411"/>
      <c r="AR21" s="411"/>
      <c r="AS21" s="411"/>
      <c r="AT21" s="411"/>
      <c r="AU21" s="411"/>
      <c r="AV21" s="411"/>
      <c r="AW21" s="411"/>
      <c r="BE21" s="410"/>
      <c r="BF21" s="410"/>
      <c r="BG21" s="648"/>
      <c r="BH21" s="410"/>
    </row>
    <row r="22" spans="2:65" s="126" customFormat="1" ht="16.25" customHeight="1">
      <c r="B22" s="195" t="s">
        <v>59</v>
      </c>
      <c r="C22" s="129"/>
      <c r="D22" s="129"/>
      <c r="E22" s="251">
        <f>SUM(E14:E21)</f>
        <v>0</v>
      </c>
      <c r="F22" s="251">
        <f>SUM(F14:F21)</f>
        <v>0</v>
      </c>
      <c r="G22" s="251">
        <f>SUM(G14:G21)</f>
        <v>0</v>
      </c>
      <c r="H22" s="251">
        <f>SUM(H14:H21)</f>
        <v>0</v>
      </c>
      <c r="I22" s="251">
        <f>SUM(I14:I21)</f>
        <v>0</v>
      </c>
      <c r="J22" s="249"/>
      <c r="O22" s="650"/>
      <c r="P22" s="650"/>
      <c r="Q22" s="651"/>
      <c r="R22" s="127"/>
      <c r="S22" s="127"/>
      <c r="T22" s="127"/>
      <c r="U22" s="127"/>
      <c r="V22" s="127"/>
      <c r="W22" s="127"/>
      <c r="X22" s="354"/>
      <c r="Y22" s="354"/>
      <c r="Z22" s="650"/>
      <c r="AA22" s="650"/>
      <c r="AB22" s="650"/>
      <c r="AC22" s="650"/>
      <c r="AD22" s="650"/>
      <c r="AE22" s="650"/>
      <c r="AF22" s="650"/>
      <c r="AG22" s="650"/>
      <c r="AH22" s="650"/>
      <c r="AI22" s="650"/>
      <c r="AJ22" s="354"/>
      <c r="AK22" s="354"/>
      <c r="AL22" s="354"/>
      <c r="AM22" s="354"/>
      <c r="AN22" s="354"/>
      <c r="AO22" s="354"/>
      <c r="AP22" s="354"/>
      <c r="AQ22" s="354"/>
      <c r="AR22" s="354"/>
      <c r="AS22" s="354"/>
      <c r="AT22" s="354"/>
      <c r="AU22" s="354"/>
      <c r="AV22" s="354"/>
      <c r="AW22" s="354"/>
      <c r="BG22" s="650"/>
    </row>
    <row r="23" spans="2:65" s="27" customFormat="1" ht="6" customHeight="1">
      <c r="O23" s="647"/>
      <c r="P23" s="647"/>
      <c r="Q23" s="622"/>
      <c r="R23" s="193"/>
      <c r="S23" s="193"/>
      <c r="T23" s="193"/>
      <c r="U23" s="193"/>
      <c r="V23" s="193"/>
      <c r="W23" s="193"/>
      <c r="X23" s="353"/>
      <c r="Y23" s="353"/>
      <c r="Z23" s="647"/>
      <c r="AA23" s="647"/>
      <c r="AB23" s="647"/>
      <c r="AC23" s="647"/>
      <c r="AD23" s="647"/>
      <c r="AE23" s="647"/>
      <c r="AF23" s="647"/>
      <c r="AG23" s="647"/>
      <c r="AH23" s="647"/>
      <c r="AI23" s="647"/>
      <c r="AJ23" s="353"/>
      <c r="AK23" s="353"/>
      <c r="AL23" s="353"/>
      <c r="AM23" s="353"/>
      <c r="AN23" s="353"/>
      <c r="AO23" s="353"/>
      <c r="AP23" s="353"/>
      <c r="AQ23" s="353"/>
      <c r="AR23" s="353"/>
      <c r="AS23" s="353"/>
      <c r="AT23" s="353"/>
      <c r="AU23" s="353"/>
      <c r="AV23" s="353"/>
      <c r="AW23" s="353"/>
      <c r="BE23" s="193"/>
      <c r="BF23" s="193"/>
      <c r="BG23" s="647"/>
      <c r="BH23" s="193"/>
    </row>
    <row r="24" spans="2:65" s="27" customFormat="1" ht="14">
      <c r="B24" s="1199" t="s">
        <v>220</v>
      </c>
      <c r="C24" s="1199"/>
      <c r="D24" s="1199"/>
      <c r="E24" s="1201"/>
      <c r="F24" s="1201"/>
      <c r="G24" s="1201"/>
      <c r="H24" s="1201"/>
      <c r="I24" s="1201"/>
      <c r="O24" s="647"/>
      <c r="P24" s="647"/>
      <c r="Q24" s="622"/>
      <c r="R24" s="193"/>
      <c r="S24" s="193"/>
      <c r="T24" s="193"/>
      <c r="U24" s="193"/>
      <c r="V24" s="193"/>
      <c r="W24" s="193"/>
      <c r="X24" s="353"/>
      <c r="Y24" s="353"/>
      <c r="Z24" s="647"/>
      <c r="AA24" s="647"/>
      <c r="AB24" s="647"/>
      <c r="AC24" s="647"/>
      <c r="AD24" s="647"/>
      <c r="AE24" s="647"/>
      <c r="AF24" s="647"/>
      <c r="AG24" s="647"/>
      <c r="AH24" s="647"/>
      <c r="AI24" s="647"/>
      <c r="AJ24" s="353"/>
      <c r="AK24" s="353"/>
      <c r="AL24" s="353"/>
      <c r="AM24" s="353"/>
      <c r="AN24" s="353"/>
      <c r="AO24" s="353"/>
      <c r="AP24" s="353"/>
      <c r="AQ24" s="353"/>
      <c r="AR24" s="353"/>
      <c r="AS24" s="353"/>
      <c r="AT24" s="353"/>
      <c r="AU24" s="353"/>
      <c r="AV24" s="353"/>
      <c r="AW24" s="353"/>
      <c r="BE24" s="193"/>
      <c r="BF24" s="193"/>
      <c r="BG24" s="647"/>
      <c r="BH24" s="193"/>
    </row>
    <row r="25" spans="2:65" s="27" customFormat="1" ht="14">
      <c r="E25" s="1216" t="s">
        <v>498</v>
      </c>
      <c r="F25" s="1216"/>
      <c r="G25" s="1216"/>
      <c r="H25" s="1216"/>
      <c r="I25" s="1216"/>
      <c r="O25" s="647"/>
      <c r="P25" s="647"/>
      <c r="Q25" s="622"/>
      <c r="R25" s="193"/>
      <c r="S25" s="193"/>
      <c r="T25" s="193"/>
      <c r="U25" s="193"/>
      <c r="V25" s="193"/>
      <c r="W25" s="193"/>
      <c r="X25" s="353"/>
      <c r="Y25" s="353"/>
      <c r="Z25" s="647"/>
      <c r="AA25" s="647"/>
      <c r="AB25" s="647"/>
      <c r="AC25" s="647"/>
      <c r="AD25" s="647"/>
      <c r="AE25" s="647"/>
      <c r="AF25" s="647"/>
      <c r="AG25" s="647"/>
      <c r="AH25" s="647"/>
      <c r="AI25" s="647"/>
      <c r="AJ25" s="353"/>
      <c r="AK25" s="353"/>
      <c r="AL25" s="353"/>
      <c r="AM25" s="353"/>
      <c r="AN25" s="353"/>
      <c r="AO25" s="353"/>
      <c r="AP25" s="353"/>
      <c r="AQ25" s="353"/>
      <c r="AR25" s="353"/>
      <c r="AS25" s="353"/>
      <c r="AT25" s="353"/>
      <c r="AU25" s="353"/>
      <c r="AV25" s="353"/>
      <c r="AW25" s="353"/>
      <c r="BE25" s="193"/>
      <c r="BF25" s="193"/>
      <c r="BG25" s="647"/>
      <c r="BH25" s="193"/>
    </row>
    <row r="26" spans="2:65" s="27" customFormat="1" ht="6" customHeight="1">
      <c r="N26" s="162"/>
      <c r="O26" s="622"/>
      <c r="P26" s="622"/>
      <c r="Q26" s="622"/>
      <c r="R26" s="252"/>
      <c r="S26" s="252"/>
      <c r="T26" s="252"/>
      <c r="U26" s="252"/>
      <c r="V26" s="252"/>
      <c r="W26" s="252"/>
      <c r="X26" s="355"/>
      <c r="Y26" s="355"/>
      <c r="Z26" s="622"/>
      <c r="AA26" s="622"/>
      <c r="AB26" s="622"/>
      <c r="AC26" s="622"/>
      <c r="AD26" s="622"/>
      <c r="AE26" s="622"/>
      <c r="AF26" s="622"/>
      <c r="AG26" s="622"/>
      <c r="AH26" s="622"/>
      <c r="AI26" s="622"/>
      <c r="AJ26" s="355"/>
      <c r="AK26" s="355"/>
      <c r="AL26" s="355"/>
      <c r="AM26" s="355"/>
      <c r="AN26" s="355"/>
      <c r="AO26" s="355"/>
      <c r="AP26" s="355"/>
      <c r="AQ26" s="355"/>
      <c r="AR26" s="355"/>
      <c r="AS26" s="355"/>
      <c r="AT26" s="355"/>
      <c r="AU26" s="355"/>
      <c r="AV26" s="355"/>
      <c r="AW26" s="355"/>
      <c r="AX26" s="91"/>
      <c r="AY26" s="91"/>
      <c r="AZ26" s="91"/>
      <c r="BA26" s="91"/>
      <c r="BB26" s="91"/>
      <c r="BC26" s="91"/>
      <c r="BD26" s="91"/>
      <c r="BE26" s="252"/>
      <c r="BF26" s="193"/>
      <c r="BG26" s="647"/>
      <c r="BH26" s="193"/>
      <c r="BI26" s="193"/>
      <c r="BJ26" s="193"/>
    </row>
    <row r="27" spans="2:65" s="27" customFormat="1" ht="19.5" customHeight="1">
      <c r="B27" s="500" t="s">
        <v>293</v>
      </c>
      <c r="N27" s="162"/>
      <c r="O27" s="622"/>
      <c r="P27" s="622"/>
      <c r="Q27" s="622"/>
      <c r="R27" s="252"/>
      <c r="S27" s="252"/>
      <c r="T27" s="252"/>
      <c r="U27" s="252"/>
      <c r="V27" s="252"/>
      <c r="W27" s="252"/>
      <c r="X27" s="355"/>
      <c r="Y27" s="355"/>
      <c r="Z27" s="622"/>
      <c r="AA27" s="622"/>
      <c r="AB27" s="622"/>
      <c r="AC27" s="622"/>
      <c r="AD27" s="622"/>
      <c r="AE27" s="622"/>
      <c r="AF27" s="622"/>
      <c r="AG27" s="622"/>
      <c r="AH27" s="622"/>
      <c r="AI27" s="622"/>
      <c r="AJ27" s="355"/>
      <c r="AK27" s="355"/>
      <c r="AL27" s="355"/>
      <c r="AM27" s="355"/>
      <c r="AN27" s="355"/>
      <c r="AO27" s="355"/>
      <c r="AP27" s="355"/>
      <c r="AQ27" s="355"/>
      <c r="AR27" s="355"/>
      <c r="AS27" s="355"/>
      <c r="AT27" s="355"/>
      <c r="AU27" s="355"/>
      <c r="AV27" s="355"/>
      <c r="AW27" s="355"/>
      <c r="AX27" s="91"/>
      <c r="AY27" s="91"/>
      <c r="AZ27" s="91"/>
      <c r="BA27" s="91"/>
      <c r="BB27" s="91"/>
      <c r="BC27" s="91"/>
      <c r="BD27" s="91"/>
      <c r="BE27" s="252"/>
      <c r="BF27" s="193"/>
      <c r="BG27" s="647"/>
      <c r="BH27" s="193"/>
      <c r="BI27" s="193"/>
      <c r="BJ27" s="193"/>
    </row>
    <row r="28" spans="2:65" s="27" customFormat="1" ht="3.5" customHeight="1">
      <c r="B28" s="16"/>
      <c r="N28" s="162"/>
      <c r="O28" s="622"/>
      <c r="P28" s="622"/>
      <c r="Q28" s="622"/>
      <c r="R28" s="252"/>
      <c r="S28" s="252"/>
      <c r="T28" s="252"/>
      <c r="U28" s="252"/>
      <c r="V28" s="252"/>
      <c r="W28" s="252"/>
      <c r="X28" s="355"/>
      <c r="Y28" s="355"/>
      <c r="Z28" s="622"/>
      <c r="AA28" s="622"/>
      <c r="AB28" s="622"/>
      <c r="AC28" s="622"/>
      <c r="AD28" s="622"/>
      <c r="AE28" s="622"/>
      <c r="AF28" s="622"/>
      <c r="AG28" s="622"/>
      <c r="AH28" s="622"/>
      <c r="AI28" s="622"/>
      <c r="AJ28" s="355"/>
      <c r="AK28" s="355"/>
      <c r="AL28" s="355"/>
      <c r="AM28" s="355"/>
      <c r="AN28" s="355"/>
      <c r="AO28" s="355"/>
      <c r="AP28" s="355"/>
      <c r="AQ28" s="355"/>
      <c r="AR28" s="355"/>
      <c r="AS28" s="355"/>
      <c r="AT28" s="355"/>
      <c r="AU28" s="355"/>
      <c r="AV28" s="355"/>
      <c r="AW28" s="355"/>
      <c r="AX28" s="91"/>
      <c r="AY28" s="91"/>
      <c r="AZ28" s="91"/>
      <c r="BA28" s="91"/>
      <c r="BB28" s="91"/>
      <c r="BC28" s="91"/>
      <c r="BD28" s="91"/>
      <c r="BE28" s="252"/>
      <c r="BF28" s="193"/>
      <c r="BG28" s="647"/>
      <c r="BH28" s="193"/>
      <c r="BI28" s="193"/>
      <c r="BJ28" s="193"/>
    </row>
    <row r="29" spans="2:65" s="398" customFormat="1">
      <c r="B29" s="993" t="s">
        <v>714</v>
      </c>
      <c r="C29" s="713"/>
      <c r="D29" s="714"/>
      <c r="E29" s="714"/>
      <c r="F29" s="714"/>
      <c r="G29" s="714"/>
      <c r="H29" s="715"/>
      <c r="I29" s="715"/>
      <c r="J29" s="715"/>
      <c r="K29" s="715"/>
      <c r="L29" s="715"/>
      <c r="M29" s="715"/>
      <c r="N29" s="715"/>
      <c r="O29" s="716"/>
      <c r="P29" s="716"/>
      <c r="Q29" s="652"/>
      <c r="R29" s="265"/>
      <c r="S29" s="272"/>
      <c r="T29" s="265"/>
      <c r="U29" s="265"/>
      <c r="V29" s="265"/>
      <c r="W29" s="265"/>
      <c r="X29" s="357"/>
      <c r="Y29" s="357"/>
      <c r="Z29" s="652"/>
      <c r="AA29" s="652"/>
      <c r="AB29" s="652"/>
      <c r="AC29" s="652"/>
      <c r="AD29" s="652"/>
      <c r="AE29" s="652"/>
      <c r="AF29" s="652"/>
      <c r="AG29" s="652"/>
      <c r="AH29" s="652"/>
      <c r="AI29" s="652"/>
      <c r="AJ29" s="357"/>
      <c r="AK29" s="357"/>
      <c r="AM29" s="357"/>
      <c r="AN29" s="357"/>
      <c r="AO29" s="357"/>
      <c r="AP29" s="357"/>
      <c r="AQ29" s="357"/>
      <c r="AR29" s="357"/>
      <c r="AS29" s="357"/>
      <c r="AT29" s="357"/>
      <c r="AU29" s="357"/>
      <c r="AV29" s="357"/>
      <c r="AW29" s="357"/>
      <c r="AX29" s="261"/>
      <c r="AY29" s="261"/>
      <c r="AZ29" s="261"/>
      <c r="BA29" s="261"/>
      <c r="BB29" s="261"/>
      <c r="BC29" s="261"/>
      <c r="BD29" s="261"/>
      <c r="BE29" s="261"/>
      <c r="BF29" s="261"/>
      <c r="BG29" s="658"/>
      <c r="BH29" s="717"/>
      <c r="BI29" s="196"/>
      <c r="BJ29" s="196"/>
      <c r="BK29" s="196"/>
      <c r="BL29" s="717"/>
      <c r="BM29" s="717"/>
    </row>
    <row r="30" spans="2:65" s="398" customFormat="1" ht="70.5" customHeight="1">
      <c r="B30" s="1219" t="s">
        <v>783</v>
      </c>
      <c r="C30" s="1220"/>
      <c r="D30" s="1220"/>
      <c r="E30" s="1220"/>
      <c r="F30" s="1220"/>
      <c r="G30" s="1220"/>
      <c r="H30" s="1220"/>
      <c r="I30" s="1220"/>
      <c r="J30" s="1220"/>
      <c r="K30" s="1220"/>
      <c r="L30" s="1220"/>
      <c r="M30" s="1220"/>
      <c r="N30" s="1220"/>
      <c r="O30" s="716"/>
      <c r="P30" s="716"/>
      <c r="Q30" s="652"/>
      <c r="R30" s="265"/>
      <c r="S30" s="272"/>
      <c r="T30" s="265"/>
      <c r="U30" s="265"/>
      <c r="V30" s="265"/>
      <c r="W30" s="265"/>
      <c r="X30" s="357"/>
      <c r="Y30" s="357"/>
      <c r="Z30" s="652"/>
      <c r="AA30" s="652"/>
      <c r="AB30" s="652"/>
      <c r="AC30" s="652"/>
      <c r="AD30" s="652"/>
      <c r="AE30" s="652"/>
      <c r="AF30" s="652"/>
      <c r="AG30" s="652"/>
      <c r="AH30" s="652"/>
      <c r="AI30" s="652"/>
      <c r="AJ30" s="357"/>
      <c r="AK30" s="357"/>
      <c r="AM30" s="357"/>
      <c r="AN30" s="357"/>
      <c r="AO30" s="357"/>
      <c r="AP30" s="357"/>
      <c r="AQ30" s="357"/>
      <c r="AR30" s="357"/>
      <c r="AS30" s="357"/>
      <c r="AT30" s="357"/>
      <c r="AU30" s="357"/>
      <c r="AV30" s="357"/>
      <c r="AW30" s="357"/>
      <c r="AX30" s="261"/>
      <c r="AY30" s="261"/>
      <c r="AZ30" s="261"/>
      <c r="BA30" s="261"/>
      <c r="BB30" s="261"/>
      <c r="BC30" s="261"/>
      <c r="BD30" s="261"/>
      <c r="BE30" s="261"/>
      <c r="BF30" s="261"/>
      <c r="BG30" s="658"/>
      <c r="BH30" s="717"/>
      <c r="BI30" s="196"/>
      <c r="BJ30" s="196"/>
      <c r="BK30" s="196"/>
      <c r="BL30" s="717"/>
      <c r="BM30" s="717"/>
    </row>
    <row r="31" spans="2:65" s="27" customFormat="1" ht="55.5" customHeight="1">
      <c r="B31" s="794" t="s">
        <v>946</v>
      </c>
      <c r="C31" s="795" t="s">
        <v>197</v>
      </c>
      <c r="D31" s="793" t="s">
        <v>713</v>
      </c>
      <c r="E31" s="793" t="s">
        <v>299</v>
      </c>
      <c r="F31" s="257" t="s">
        <v>499</v>
      </c>
      <c r="G31" s="793" t="s">
        <v>784</v>
      </c>
      <c r="H31" s="795" t="s">
        <v>501</v>
      </c>
      <c r="I31" s="793" t="s">
        <v>211</v>
      </c>
      <c r="J31" s="793" t="s">
        <v>301</v>
      </c>
      <c r="K31" s="793" t="s">
        <v>198</v>
      </c>
      <c r="L31" s="793" t="s">
        <v>199</v>
      </c>
      <c r="M31" s="137"/>
      <c r="N31" s="793" t="s">
        <v>209</v>
      </c>
      <c r="O31" s="654" t="s">
        <v>200</v>
      </c>
      <c r="P31" s="654" t="s">
        <v>303</v>
      </c>
      <c r="Q31" s="654" t="s">
        <v>304</v>
      </c>
      <c r="R31" s="796" t="s">
        <v>785</v>
      </c>
      <c r="S31" s="796" t="s">
        <v>786</v>
      </c>
      <c r="T31" s="796" t="s">
        <v>787</v>
      </c>
      <c r="U31" s="271">
        <v>0.2</v>
      </c>
      <c r="V31" s="271">
        <v>0.3</v>
      </c>
      <c r="W31" s="271">
        <v>0.4</v>
      </c>
      <c r="X31" s="271">
        <v>0.5</v>
      </c>
      <c r="Y31" s="271">
        <v>0.6</v>
      </c>
      <c r="Z31" s="271">
        <v>0.7</v>
      </c>
      <c r="AA31" s="271">
        <v>0.8</v>
      </c>
      <c r="AB31" s="266" t="s">
        <v>308</v>
      </c>
      <c r="AC31" s="356"/>
      <c r="AD31" s="661" t="s">
        <v>689</v>
      </c>
      <c r="AE31" s="661" t="s">
        <v>690</v>
      </c>
      <c r="AF31" s="661" t="s">
        <v>691</v>
      </c>
      <c r="AG31" s="661" t="s">
        <v>692</v>
      </c>
      <c r="AH31" s="661" t="s">
        <v>734</v>
      </c>
      <c r="AI31" s="661" t="s">
        <v>735</v>
      </c>
      <c r="AJ31" s="661" t="s">
        <v>682</v>
      </c>
      <c r="AK31" s="661" t="s">
        <v>727</v>
      </c>
      <c r="AM31" s="663"/>
      <c r="AN31" s="660"/>
      <c r="AO31" s="356"/>
      <c r="AP31" s="356"/>
      <c r="AQ31" s="356"/>
      <c r="AR31" s="356"/>
      <c r="AS31" s="356"/>
      <c r="AT31" s="356"/>
      <c r="AU31" s="356"/>
      <c r="AV31" s="356"/>
      <c r="AW31" s="356"/>
      <c r="AX31" s="162"/>
      <c r="AY31" s="162"/>
      <c r="AZ31" s="162"/>
      <c r="BA31" s="162"/>
      <c r="BB31" s="162"/>
      <c r="BC31" s="162"/>
      <c r="BD31" s="91"/>
      <c r="BE31" s="91"/>
      <c r="BF31" s="193"/>
      <c r="BG31" s="647"/>
      <c r="BH31" s="193"/>
      <c r="BI31" s="193"/>
      <c r="BJ31" s="193"/>
      <c r="BK31" s="193"/>
    </row>
    <row r="32" spans="2:65" s="27" customFormat="1" ht="14">
      <c r="B32" s="797"/>
      <c r="C32" s="386"/>
      <c r="D32" s="666"/>
      <c r="E32" s="798"/>
      <c r="F32" s="730"/>
      <c r="G32" s="799"/>
      <c r="H32" s="387"/>
      <c r="I32" s="389"/>
      <c r="J32" s="434"/>
      <c r="K32" s="150">
        <f>C32*J32</f>
        <v>0</v>
      </c>
      <c r="L32" s="150">
        <f>K32*12</f>
        <v>0</v>
      </c>
      <c r="M32" s="137"/>
      <c r="N32" s="435">
        <f>J32+$E$22</f>
        <v>0</v>
      </c>
      <c r="O32" s="655">
        <f>I32*C32</f>
        <v>0</v>
      </c>
      <c r="P32" s="655">
        <f>I32*Q32</f>
        <v>0</v>
      </c>
      <c r="Q32" s="653">
        <f>IF(E32="yes",C32,0)</f>
        <v>0</v>
      </c>
      <c r="R32" s="266">
        <f>IF(B32="New Construction",C32,0)</f>
        <v>0</v>
      </c>
      <c r="S32" s="266">
        <f>IF(B32="Rehabilitation",C32,0)</f>
        <v>0</v>
      </c>
      <c r="T32" s="266">
        <f>IF(B32="Adaptive/Historic",C32,0)</f>
        <v>0</v>
      </c>
      <c r="U32" s="273">
        <f>IF(G32=20%,C32,0)</f>
        <v>0</v>
      </c>
      <c r="V32" s="273">
        <f>IF(G32=30%,C32,0)</f>
        <v>0</v>
      </c>
      <c r="W32" s="273">
        <f>IF(G32=40%,C32,0)</f>
        <v>0</v>
      </c>
      <c r="X32" s="266">
        <f>IF(G32=50%,C32,0)</f>
        <v>0</v>
      </c>
      <c r="Y32" s="266">
        <f>IF(G32=60%,C32,0)</f>
        <v>0</v>
      </c>
      <c r="Z32" s="266">
        <f>IF(G32=70%,C32,0)</f>
        <v>0</v>
      </c>
      <c r="AA32" s="266">
        <f>IF(G32=80%,C32,0)</f>
        <v>0</v>
      </c>
      <c r="AB32" s="266">
        <f>IF(G32="Unrestricted",C32,0)</f>
        <v>0</v>
      </c>
      <c r="AC32" s="356"/>
      <c r="AD32" s="653">
        <f>IF(D32=$AL$10,C32,0)</f>
        <v>0</v>
      </c>
      <c r="AE32" s="653">
        <f>IF(D32=$AL$11,C32,0)</f>
        <v>0</v>
      </c>
      <c r="AF32" s="653">
        <f>IF(D32=$AL$12,C32,0)</f>
        <v>0</v>
      </c>
      <c r="AG32" s="653">
        <f>IF(D32=$AL$13,C32,0)</f>
        <v>0</v>
      </c>
      <c r="AH32" s="653">
        <f>IF(D32=$AL$14,C32,0)</f>
        <v>0</v>
      </c>
      <c r="AI32" s="653">
        <f>IF(D32=$AL$15,C32,0)</f>
        <v>0</v>
      </c>
      <c r="AJ32" s="653">
        <f>IF(D32=$AL$8,C32,0)</f>
        <v>0</v>
      </c>
      <c r="AK32" s="653">
        <f>IF(D32=$AL$9,C32,0)</f>
        <v>0</v>
      </c>
      <c r="AM32" s="662"/>
      <c r="AN32" s="356"/>
      <c r="AO32" s="356"/>
      <c r="AP32" s="356"/>
      <c r="AQ32" s="356"/>
      <c r="AR32" s="356"/>
      <c r="AS32" s="356"/>
      <c r="AT32" s="356"/>
      <c r="AU32" s="356"/>
      <c r="AV32" s="356"/>
      <c r="AW32" s="356"/>
      <c r="AX32" s="162"/>
      <c r="AY32" s="162"/>
      <c r="AZ32" s="162"/>
      <c r="BA32" s="162"/>
      <c r="BB32" s="162"/>
      <c r="BC32" s="162"/>
      <c r="BD32" s="91"/>
      <c r="BE32" s="91"/>
      <c r="BF32" s="193"/>
      <c r="BG32" s="647"/>
      <c r="BH32" s="193"/>
      <c r="BI32" s="193"/>
      <c r="BJ32" s="193"/>
      <c r="BK32" s="193"/>
    </row>
    <row r="33" spans="1:63" s="27" customFormat="1" ht="14">
      <c r="B33" s="797"/>
      <c r="C33" s="386"/>
      <c r="D33" s="666"/>
      <c r="E33" s="798"/>
      <c r="F33" s="730"/>
      <c r="G33" s="799"/>
      <c r="H33" s="387"/>
      <c r="I33" s="389"/>
      <c r="J33" s="434"/>
      <c r="K33" s="150">
        <f>C33*J33</f>
        <v>0</v>
      </c>
      <c r="L33" s="150">
        <f>K33*12</f>
        <v>0</v>
      </c>
      <c r="M33" s="137"/>
      <c r="N33" s="435">
        <f>J33+$E$22</f>
        <v>0</v>
      </c>
      <c r="O33" s="655">
        <f>I33*C33</f>
        <v>0</v>
      </c>
      <c r="P33" s="655">
        <f>I33*Q33</f>
        <v>0</v>
      </c>
      <c r="Q33" s="653">
        <f>IF(E33="yes",C33,0)</f>
        <v>0</v>
      </c>
      <c r="R33" s="266">
        <f t="shared" ref="R33:R36" si="0">IF(B33="New Construction",C33,0)</f>
        <v>0</v>
      </c>
      <c r="S33" s="266">
        <f t="shared" ref="S33:S36" si="1">IF(B33="Rehabilitation",C33,0)</f>
        <v>0</v>
      </c>
      <c r="T33" s="266">
        <f t="shared" ref="T33:T36" si="2">IF(B33="Adaptive/Historic",C33,0)</f>
        <v>0</v>
      </c>
      <c r="U33" s="273">
        <f t="shared" ref="U33:U36" si="3">IF(G33=20%,C33,0)</f>
        <v>0</v>
      </c>
      <c r="V33" s="273">
        <f t="shared" ref="V33:V36" si="4">IF(G33=30%,C33,0)</f>
        <v>0</v>
      </c>
      <c r="W33" s="273">
        <f t="shared" ref="W33:W36" si="5">IF(G33=40%,C33,0)</f>
        <v>0</v>
      </c>
      <c r="X33" s="266">
        <f t="shared" ref="X33:X36" si="6">IF(G33=50%,C33,0)</f>
        <v>0</v>
      </c>
      <c r="Y33" s="266">
        <f t="shared" ref="Y33:Y36" si="7">IF(G33=60%,C33,0)</f>
        <v>0</v>
      </c>
      <c r="Z33" s="266">
        <f t="shared" ref="Z33:Z36" si="8">IF(G33=70%,C33,0)</f>
        <v>0</v>
      </c>
      <c r="AA33" s="266">
        <f t="shared" ref="AA33:AA36" si="9">IF(G33=80%,C33,0)</f>
        <v>0</v>
      </c>
      <c r="AB33" s="266">
        <f>IF(G33="Unrestricted",C33,0)</f>
        <v>0</v>
      </c>
      <c r="AC33" s="356"/>
      <c r="AD33" s="653">
        <f>IF(D33=$AL$10,C33,0)</f>
        <v>0</v>
      </c>
      <c r="AE33" s="653">
        <f>IF(D33=$AL$11,C33,0)</f>
        <v>0</v>
      </c>
      <c r="AF33" s="653">
        <f>IF(D33=$AL$12,C33,0)</f>
        <v>0</v>
      </c>
      <c r="AG33" s="653">
        <f>IF(D33=$AL$13,C33,0)</f>
        <v>0</v>
      </c>
      <c r="AH33" s="653">
        <f>IF(D33=$AL$14,C33,0)</f>
        <v>0</v>
      </c>
      <c r="AI33" s="653">
        <f>IF(D33=$AL$15,C33,0)</f>
        <v>0</v>
      </c>
      <c r="AJ33" s="653">
        <f>IF(D33=$AL$8,C33,0)</f>
        <v>0</v>
      </c>
      <c r="AK33" s="653">
        <f>IF(D33=$AL$9,C33,0)</f>
        <v>0</v>
      </c>
      <c r="AM33" s="662"/>
      <c r="AN33" s="356"/>
      <c r="AO33" s="356"/>
      <c r="AP33" s="356"/>
      <c r="AQ33" s="356"/>
      <c r="AR33" s="356"/>
      <c r="AS33" s="356"/>
      <c r="AT33" s="356"/>
      <c r="AU33" s="356"/>
      <c r="AV33" s="356"/>
      <c r="AW33" s="356"/>
      <c r="AX33" s="162"/>
      <c r="AY33" s="162"/>
      <c r="AZ33" s="162"/>
      <c r="BA33" s="162"/>
      <c r="BB33" s="162"/>
      <c r="BC33" s="162"/>
      <c r="BD33" s="91"/>
      <c r="BE33" s="91"/>
      <c r="BF33" s="193"/>
      <c r="BG33" s="647"/>
      <c r="BH33" s="193"/>
      <c r="BI33" s="193"/>
      <c r="BJ33" s="193"/>
      <c r="BK33" s="193"/>
    </row>
    <row r="34" spans="1:63" s="27" customFormat="1" ht="14">
      <c r="B34" s="797"/>
      <c r="C34" s="386"/>
      <c r="D34" s="666"/>
      <c r="E34" s="798"/>
      <c r="F34" s="730"/>
      <c r="G34" s="799"/>
      <c r="H34" s="387"/>
      <c r="I34" s="389"/>
      <c r="J34" s="434"/>
      <c r="K34" s="150">
        <f>C34*J34</f>
        <v>0</v>
      </c>
      <c r="L34" s="150">
        <f>K34*12</f>
        <v>0</v>
      </c>
      <c r="M34" s="137"/>
      <c r="N34" s="435">
        <f>J34+$E$22</f>
        <v>0</v>
      </c>
      <c r="O34" s="655">
        <f>I34*C34</f>
        <v>0</v>
      </c>
      <c r="P34" s="655">
        <f>I34*Q34</f>
        <v>0</v>
      </c>
      <c r="Q34" s="653">
        <f>IF(E34="yes",C34,0)</f>
        <v>0</v>
      </c>
      <c r="R34" s="266">
        <f t="shared" si="0"/>
        <v>0</v>
      </c>
      <c r="S34" s="266">
        <f t="shared" si="1"/>
        <v>0</v>
      </c>
      <c r="T34" s="266">
        <f t="shared" si="2"/>
        <v>0</v>
      </c>
      <c r="U34" s="273">
        <f t="shared" si="3"/>
        <v>0</v>
      </c>
      <c r="V34" s="273">
        <f t="shared" si="4"/>
        <v>0</v>
      </c>
      <c r="W34" s="273">
        <f t="shared" si="5"/>
        <v>0</v>
      </c>
      <c r="X34" s="266">
        <f t="shared" si="6"/>
        <v>0</v>
      </c>
      <c r="Y34" s="266">
        <f t="shared" si="7"/>
        <v>0</v>
      </c>
      <c r="Z34" s="266">
        <f t="shared" si="8"/>
        <v>0</v>
      </c>
      <c r="AA34" s="266">
        <f t="shared" si="9"/>
        <v>0</v>
      </c>
      <c r="AB34" s="266">
        <f>IF(G34="Unrestricted",C34,0)</f>
        <v>0</v>
      </c>
      <c r="AC34" s="356"/>
      <c r="AD34" s="653">
        <f>IF(D34=$AL$10,C34,0)</f>
        <v>0</v>
      </c>
      <c r="AE34" s="653">
        <f>IF(D34=$AL$11,C34,0)</f>
        <v>0</v>
      </c>
      <c r="AF34" s="653">
        <f>IF(D34=$AL$12,C34,0)</f>
        <v>0</v>
      </c>
      <c r="AG34" s="653">
        <f>IF(D34=$AL$13,C34,0)</f>
        <v>0</v>
      </c>
      <c r="AH34" s="653">
        <f>IF(D34=$AL$14,C34,0)</f>
        <v>0</v>
      </c>
      <c r="AI34" s="653">
        <f>IF(D34=$AL$15,C34,0)</f>
        <v>0</v>
      </c>
      <c r="AJ34" s="653">
        <f>IF(D34=$AL$8,C34,0)</f>
        <v>0</v>
      </c>
      <c r="AK34" s="653">
        <f>IF(D34=$AL$9,C34,0)</f>
        <v>0</v>
      </c>
      <c r="AM34" s="662"/>
      <c r="AN34" s="356"/>
      <c r="AO34" s="356"/>
      <c r="AP34" s="356"/>
      <c r="AQ34" s="356"/>
      <c r="AR34" s="356"/>
      <c r="AS34" s="356"/>
      <c r="AT34" s="356"/>
      <c r="AU34" s="356"/>
      <c r="AV34" s="356"/>
      <c r="AW34" s="356"/>
      <c r="AX34" s="162"/>
      <c r="AY34" s="162"/>
      <c r="AZ34" s="162"/>
      <c r="BA34" s="162"/>
      <c r="BB34" s="162"/>
      <c r="BC34" s="162"/>
      <c r="BD34" s="91"/>
      <c r="BE34" s="91"/>
      <c r="BF34" s="193"/>
      <c r="BG34" s="647"/>
      <c r="BH34" s="193"/>
      <c r="BI34" s="193"/>
      <c r="BJ34" s="193"/>
      <c r="BK34" s="193"/>
    </row>
    <row r="35" spans="1:63" s="27" customFormat="1" ht="14">
      <c r="B35" s="797"/>
      <c r="C35" s="386"/>
      <c r="D35" s="666"/>
      <c r="E35" s="798"/>
      <c r="F35" s="730"/>
      <c r="G35" s="799"/>
      <c r="H35" s="387"/>
      <c r="I35" s="389"/>
      <c r="J35" s="434"/>
      <c r="K35" s="150">
        <f>C35*J35</f>
        <v>0</v>
      </c>
      <c r="L35" s="150">
        <f>K35*12</f>
        <v>0</v>
      </c>
      <c r="M35" s="137"/>
      <c r="N35" s="435">
        <f>J35+$E$22</f>
        <v>0</v>
      </c>
      <c r="O35" s="655">
        <f>I35*C35</f>
        <v>0</v>
      </c>
      <c r="P35" s="655">
        <f>I35*Q35</f>
        <v>0</v>
      </c>
      <c r="Q35" s="653">
        <f>IF(E35="yes",C35,0)</f>
        <v>0</v>
      </c>
      <c r="R35" s="266">
        <f t="shared" si="0"/>
        <v>0</v>
      </c>
      <c r="S35" s="266">
        <f t="shared" si="1"/>
        <v>0</v>
      </c>
      <c r="T35" s="266">
        <f t="shared" si="2"/>
        <v>0</v>
      </c>
      <c r="U35" s="273">
        <f t="shared" si="3"/>
        <v>0</v>
      </c>
      <c r="V35" s="273">
        <f t="shared" si="4"/>
        <v>0</v>
      </c>
      <c r="W35" s="273">
        <f t="shared" si="5"/>
        <v>0</v>
      </c>
      <c r="X35" s="266">
        <f t="shared" si="6"/>
        <v>0</v>
      </c>
      <c r="Y35" s="266">
        <f t="shared" si="7"/>
        <v>0</v>
      </c>
      <c r="Z35" s="266">
        <f t="shared" si="8"/>
        <v>0</v>
      </c>
      <c r="AA35" s="266">
        <f t="shared" si="9"/>
        <v>0</v>
      </c>
      <c r="AB35" s="266">
        <f>IF(G35="Unrestricted",C35,0)</f>
        <v>0</v>
      </c>
      <c r="AC35" s="356"/>
      <c r="AD35" s="653">
        <f>IF(D35=$AL$10,C35,0)</f>
        <v>0</v>
      </c>
      <c r="AE35" s="653">
        <f>IF(D35=$AL$11,C35,0)</f>
        <v>0</v>
      </c>
      <c r="AF35" s="653">
        <f>IF(D35=$AL$12,C35,0)</f>
        <v>0</v>
      </c>
      <c r="AG35" s="653">
        <f>IF(D35=$AL$13,C35,0)</f>
        <v>0</v>
      </c>
      <c r="AH35" s="653">
        <f>IF(D35=$AL$14,C35,0)</f>
        <v>0</v>
      </c>
      <c r="AI35" s="653">
        <f>IF(D35=$AL$15,C35,0)</f>
        <v>0</v>
      </c>
      <c r="AJ35" s="653">
        <f>IF(D35=$AL$8,C35,0)</f>
        <v>0</v>
      </c>
      <c r="AK35" s="653">
        <f>IF(D35=$AL$9,C35,0)</f>
        <v>0</v>
      </c>
      <c r="AM35" s="662"/>
      <c r="AN35" s="356"/>
      <c r="AO35" s="356"/>
      <c r="AP35" s="356"/>
      <c r="AQ35" s="356"/>
      <c r="AR35" s="356"/>
      <c r="AS35" s="356"/>
      <c r="AT35" s="356"/>
      <c r="AU35" s="356"/>
      <c r="AV35" s="356"/>
      <c r="AW35" s="356"/>
      <c r="AX35" s="162"/>
      <c r="AY35" s="162"/>
      <c r="AZ35" s="162"/>
      <c r="BA35" s="162"/>
      <c r="BB35" s="162"/>
      <c r="BC35" s="162"/>
      <c r="BD35" s="91"/>
      <c r="BE35" s="91"/>
      <c r="BF35" s="193"/>
      <c r="BG35" s="647"/>
      <c r="BH35" s="193"/>
      <c r="BI35" s="193"/>
      <c r="BJ35" s="193"/>
      <c r="BK35" s="193"/>
    </row>
    <row r="36" spans="1:63" s="27" customFormat="1" ht="14">
      <c r="B36" s="797"/>
      <c r="C36" s="386"/>
      <c r="D36" s="666"/>
      <c r="E36" s="798"/>
      <c r="F36" s="730"/>
      <c r="G36" s="799"/>
      <c r="H36" s="387"/>
      <c r="I36" s="389"/>
      <c r="J36" s="434"/>
      <c r="K36" s="374">
        <f>C36*J36</f>
        <v>0</v>
      </c>
      <c r="L36" s="374">
        <f>K36*12</f>
        <v>0</v>
      </c>
      <c r="M36" s="137"/>
      <c r="N36" s="435">
        <f>J36+$E$22</f>
        <v>0</v>
      </c>
      <c r="O36" s="655">
        <f>I36*C36</f>
        <v>0</v>
      </c>
      <c r="P36" s="655">
        <f>I36*Q36</f>
        <v>0</v>
      </c>
      <c r="Q36" s="656">
        <f>IF(E36="yes",C36,0)</f>
        <v>0</v>
      </c>
      <c r="R36" s="276">
        <f t="shared" si="0"/>
        <v>0</v>
      </c>
      <c r="S36" s="276">
        <f t="shared" si="1"/>
        <v>0</v>
      </c>
      <c r="T36" s="276">
        <f t="shared" si="2"/>
        <v>0</v>
      </c>
      <c r="U36" s="275">
        <f t="shared" si="3"/>
        <v>0</v>
      </c>
      <c r="V36" s="275">
        <f t="shared" si="4"/>
        <v>0</v>
      </c>
      <c r="W36" s="275">
        <f t="shared" si="5"/>
        <v>0</v>
      </c>
      <c r="X36" s="276">
        <f t="shared" si="6"/>
        <v>0</v>
      </c>
      <c r="Y36" s="276">
        <f t="shared" si="7"/>
        <v>0</v>
      </c>
      <c r="Z36" s="276">
        <f t="shared" si="8"/>
        <v>0</v>
      </c>
      <c r="AA36" s="276">
        <f t="shared" si="9"/>
        <v>0</v>
      </c>
      <c r="AB36" s="276">
        <f>IF(G36="Unrestricted",C36,0)</f>
        <v>0</v>
      </c>
      <c r="AC36" s="356"/>
      <c r="AD36" s="653">
        <f>IF(D36=$AL$10,C36,0)</f>
        <v>0</v>
      </c>
      <c r="AE36" s="653">
        <f>IF(D36=$AL$11,C36,0)</f>
        <v>0</v>
      </c>
      <c r="AF36" s="653">
        <f>IF(D36=$AL$12,C36,0)</f>
        <v>0</v>
      </c>
      <c r="AG36" s="653">
        <f>IF(D36=$AL$13,C36,0)</f>
        <v>0</v>
      </c>
      <c r="AH36" s="653">
        <f>IF(D36=$AL$14,C36,0)</f>
        <v>0</v>
      </c>
      <c r="AI36" s="653">
        <f>IF(D36=$AL$15,C36,0)</f>
        <v>0</v>
      </c>
      <c r="AJ36" s="653">
        <f>IF(D36=$AL$8,C36,0)</f>
        <v>0</v>
      </c>
      <c r="AK36" s="653">
        <f>IF(D36=$AL$9,C36,0)</f>
        <v>0</v>
      </c>
      <c r="AM36" s="662"/>
      <c r="AN36" s="356"/>
      <c r="AO36" s="356"/>
      <c r="AP36" s="356"/>
      <c r="AQ36" s="356"/>
      <c r="AR36" s="356"/>
      <c r="AS36" s="356"/>
      <c r="AT36" s="356"/>
      <c r="AU36" s="356"/>
      <c r="AV36" s="356"/>
      <c r="AW36" s="356"/>
      <c r="AX36" s="162"/>
      <c r="AY36" s="162"/>
      <c r="AZ36" s="162"/>
      <c r="BA36" s="162"/>
      <c r="BB36" s="162"/>
      <c r="BC36" s="162"/>
      <c r="BD36" s="91"/>
      <c r="BE36" s="91"/>
      <c r="BF36" s="193"/>
      <c r="BG36" s="647"/>
      <c r="BH36" s="193"/>
      <c r="BI36" s="193"/>
      <c r="BJ36" s="193"/>
      <c r="BK36" s="193"/>
    </row>
    <row r="37" spans="1:63" s="27" customFormat="1" ht="14.5">
      <c r="B37" s="39" t="s">
        <v>201</v>
      </c>
      <c r="C37" s="103">
        <f>SUM(C32:C36)</f>
        <v>0</v>
      </c>
      <c r="D37" s="103"/>
      <c r="E37" s="103">
        <f>Q37</f>
        <v>0</v>
      </c>
      <c r="F37" s="103"/>
      <c r="G37" s="803">
        <f>(C32*G32)+(C33*G33)+(C34*G34)+(C35*G35)+(C36*G36)</f>
        <v>0</v>
      </c>
      <c r="H37" s="103"/>
      <c r="I37" s="103"/>
      <c r="K37" s="150">
        <f>SUM(K32:K36)</f>
        <v>0</v>
      </c>
      <c r="L37" s="150">
        <f>SUM(L32:L36)</f>
        <v>0</v>
      </c>
      <c r="M37" s="137"/>
      <c r="N37" s="199"/>
      <c r="O37" s="655">
        <f>SUM(O32:O36)</f>
        <v>0</v>
      </c>
      <c r="P37" s="655">
        <f>SUM(P32:P36)</f>
        <v>0</v>
      </c>
      <c r="Q37" s="645">
        <f>SUM(Q32:Q36)</f>
        <v>0</v>
      </c>
      <c r="R37" s="645">
        <f t="shared" ref="R37:AB37" si="10">SUM(R32:R36)</f>
        <v>0</v>
      </c>
      <c r="S37" s="645">
        <f t="shared" si="10"/>
        <v>0</v>
      </c>
      <c r="T37" s="645">
        <f t="shared" si="10"/>
        <v>0</v>
      </c>
      <c r="U37" s="274">
        <f t="shared" si="10"/>
        <v>0</v>
      </c>
      <c r="V37" s="274">
        <f t="shared" si="10"/>
        <v>0</v>
      </c>
      <c r="W37" s="274">
        <f t="shared" si="10"/>
        <v>0</v>
      </c>
      <c r="X37" s="274">
        <f t="shared" si="10"/>
        <v>0</v>
      </c>
      <c r="Y37" s="274">
        <f t="shared" si="10"/>
        <v>0</v>
      </c>
      <c r="Z37" s="274">
        <f t="shared" si="10"/>
        <v>0</v>
      </c>
      <c r="AA37" s="274">
        <f t="shared" si="10"/>
        <v>0</v>
      </c>
      <c r="AB37" s="274">
        <f t="shared" si="10"/>
        <v>0</v>
      </c>
      <c r="AC37" s="356"/>
      <c r="AD37" s="645">
        <f t="shared" ref="AD37:AK37" si="11">SUM(AD32:AD36)</f>
        <v>0</v>
      </c>
      <c r="AE37" s="800">
        <f t="shared" si="11"/>
        <v>0</v>
      </c>
      <c r="AF37" s="800">
        <f t="shared" si="11"/>
        <v>0</v>
      </c>
      <c r="AG37" s="800">
        <f t="shared" si="11"/>
        <v>0</v>
      </c>
      <c r="AH37" s="800">
        <f t="shared" si="11"/>
        <v>0</v>
      </c>
      <c r="AI37" s="800">
        <f t="shared" si="11"/>
        <v>0</v>
      </c>
      <c r="AJ37" s="800">
        <f t="shared" si="11"/>
        <v>0</v>
      </c>
      <c r="AK37" s="800">
        <f t="shared" si="11"/>
        <v>0</v>
      </c>
      <c r="AM37" s="662"/>
      <c r="AN37" s="356"/>
      <c r="AO37" s="356"/>
      <c r="AP37" s="356"/>
      <c r="AQ37" s="356"/>
      <c r="AR37" s="356"/>
      <c r="AS37" s="356"/>
      <c r="AT37" s="356"/>
      <c r="AU37" s="356"/>
      <c r="AV37" s="356"/>
      <c r="AW37" s="356"/>
      <c r="AX37" s="162"/>
      <c r="AY37" s="162"/>
      <c r="AZ37" s="162"/>
      <c r="BA37" s="162"/>
      <c r="BB37" s="162"/>
      <c r="BC37" s="162"/>
      <c r="BD37" s="91"/>
      <c r="BE37" s="91"/>
      <c r="BF37" s="193"/>
      <c r="BG37" s="647"/>
      <c r="BH37" s="193"/>
      <c r="BI37" s="193"/>
      <c r="BJ37" s="193"/>
      <c r="BK37" s="193"/>
    </row>
    <row r="38" spans="1:63" s="27" customFormat="1" ht="52" customHeight="1">
      <c r="B38" s="801" t="s">
        <v>947</v>
      </c>
      <c r="C38" s="795" t="s">
        <v>197</v>
      </c>
      <c r="D38" s="793" t="s">
        <v>292</v>
      </c>
      <c r="E38" s="793" t="s">
        <v>299</v>
      </c>
      <c r="F38" s="257" t="s">
        <v>499</v>
      </c>
      <c r="G38" s="793" t="s">
        <v>784</v>
      </c>
      <c r="H38" s="795" t="s">
        <v>501</v>
      </c>
      <c r="I38" s="793" t="s">
        <v>208</v>
      </c>
      <c r="J38" s="793" t="s">
        <v>301</v>
      </c>
      <c r="K38" s="793" t="s">
        <v>198</v>
      </c>
      <c r="L38" s="793" t="s">
        <v>199</v>
      </c>
      <c r="M38" s="802"/>
      <c r="N38" s="793" t="s">
        <v>209</v>
      </c>
      <c r="O38" s="654" t="s">
        <v>200</v>
      </c>
      <c r="P38" s="654" t="s">
        <v>303</v>
      </c>
      <c r="Q38" s="654" t="s">
        <v>304</v>
      </c>
      <c r="R38" s="796" t="s">
        <v>785</v>
      </c>
      <c r="S38" s="796" t="s">
        <v>786</v>
      </c>
      <c r="T38" s="796" t="s">
        <v>787</v>
      </c>
      <c r="U38" s="271">
        <v>0.2</v>
      </c>
      <c r="V38" s="271">
        <v>0.3</v>
      </c>
      <c r="W38" s="271">
        <v>0.4</v>
      </c>
      <c r="X38" s="271">
        <v>0.5</v>
      </c>
      <c r="Y38" s="271">
        <v>0.6</v>
      </c>
      <c r="Z38" s="271">
        <v>0.7</v>
      </c>
      <c r="AA38" s="271">
        <v>0.8</v>
      </c>
      <c r="AB38" s="266" t="s">
        <v>308</v>
      </c>
      <c r="AC38" s="356"/>
      <c r="AD38" s="661" t="s">
        <v>689</v>
      </c>
      <c r="AE38" s="661" t="s">
        <v>690</v>
      </c>
      <c r="AF38" s="661" t="s">
        <v>691</v>
      </c>
      <c r="AG38" s="661" t="s">
        <v>692</v>
      </c>
      <c r="AH38" s="661" t="s">
        <v>734</v>
      </c>
      <c r="AI38" s="661" t="s">
        <v>735</v>
      </c>
      <c r="AJ38" s="661" t="s">
        <v>682</v>
      </c>
      <c r="AK38" s="661" t="s">
        <v>727</v>
      </c>
      <c r="AM38" s="662"/>
      <c r="AN38" s="356"/>
      <c r="AO38" s="356"/>
      <c r="AP38" s="356"/>
      <c r="AQ38" s="356"/>
      <c r="AR38" s="356"/>
      <c r="AS38" s="356"/>
      <c r="AT38" s="356"/>
      <c r="AU38" s="356"/>
      <c r="AV38" s="356"/>
      <c r="AW38" s="356"/>
      <c r="AX38" s="162"/>
      <c r="AY38" s="162"/>
      <c r="AZ38" s="162"/>
      <c r="BA38" s="162"/>
      <c r="BB38" s="162"/>
      <c r="BC38" s="162"/>
      <c r="BD38" s="91"/>
      <c r="BE38" s="91"/>
      <c r="BF38" s="193"/>
      <c r="BG38" s="647"/>
      <c r="BH38" s="193"/>
      <c r="BI38" s="193"/>
      <c r="BJ38" s="193"/>
      <c r="BK38" s="193"/>
    </row>
    <row r="39" spans="1:63" s="27" customFormat="1" ht="14">
      <c r="B39" s="797"/>
      <c r="C39" s="386"/>
      <c r="D39" s="666"/>
      <c r="E39" s="798"/>
      <c r="F39" s="730"/>
      <c r="G39" s="798"/>
      <c r="H39" s="387"/>
      <c r="I39" s="389"/>
      <c r="J39" s="434"/>
      <c r="K39" s="150">
        <f>C39*J39</f>
        <v>0</v>
      </c>
      <c r="L39" s="150">
        <f>K39*12</f>
        <v>0</v>
      </c>
      <c r="M39" s="150"/>
      <c r="N39" s="150">
        <f>J39+$F$22</f>
        <v>0</v>
      </c>
      <c r="O39" s="655">
        <f>I39*C39</f>
        <v>0</v>
      </c>
      <c r="P39" s="655">
        <f>I39*Q39</f>
        <v>0</v>
      </c>
      <c r="Q39" s="653">
        <f>IF(E39="yes",C39,0)</f>
        <v>0</v>
      </c>
      <c r="R39" s="266">
        <f t="shared" ref="R39:R48" si="12">IF(B39="New Construction",C39,0)</f>
        <v>0</v>
      </c>
      <c r="S39" s="266">
        <f t="shared" ref="S39:S48" si="13">IF(B39="Rehabilitation",C39,0)</f>
        <v>0</v>
      </c>
      <c r="T39" s="266">
        <f t="shared" ref="T39:T48" si="14">IF(B39="Adaptive/Historic",C39,0)</f>
        <v>0</v>
      </c>
      <c r="U39" s="273">
        <f t="shared" ref="U39:U48" si="15">IF(G39=20%,C39,0)</f>
        <v>0</v>
      </c>
      <c r="V39" s="273">
        <f>IF(G39=30%,C39,0)</f>
        <v>0</v>
      </c>
      <c r="W39" s="273">
        <f>IF(G39=40%,C39,0)</f>
        <v>0</v>
      </c>
      <c r="X39" s="266">
        <f t="shared" ref="X39:X48" si="16">IF(G39=50%,C39,0)</f>
        <v>0</v>
      </c>
      <c r="Y39" s="266">
        <f t="shared" ref="Y39:Y48" si="17">IF(G39=60%,C39,0)</f>
        <v>0</v>
      </c>
      <c r="Z39" s="266">
        <f t="shared" ref="Z39:Z48" si="18">IF(G39=70%,C39,0)</f>
        <v>0</v>
      </c>
      <c r="AA39" s="266">
        <f t="shared" ref="AA39:AA48" si="19">IF(G39=80%,C39,0)</f>
        <v>0</v>
      </c>
      <c r="AB39" s="266">
        <f>IF(G39="Unrestricted",C39,0)</f>
        <v>0</v>
      </c>
      <c r="AC39" s="356"/>
      <c r="AD39" s="653">
        <f t="shared" ref="AD39:AD48" si="20">IF(D39=$AL$10,C39,0)</f>
        <v>0</v>
      </c>
      <c r="AE39" s="653">
        <f t="shared" ref="AE39:AE48" si="21">IF(D39=$AL$11,C39,0)</f>
        <v>0</v>
      </c>
      <c r="AF39" s="653">
        <f t="shared" ref="AF39:AF48" si="22">IF(D39=$AL$12,C39,0)</f>
        <v>0</v>
      </c>
      <c r="AG39" s="653">
        <f t="shared" ref="AG39:AG48" si="23">IF(D39=$AL$13,C39,0)</f>
        <v>0</v>
      </c>
      <c r="AH39" s="653">
        <f t="shared" ref="AH39:AH48" si="24">IF(D39=$AL$14,C39,0)</f>
        <v>0</v>
      </c>
      <c r="AI39" s="653">
        <f t="shared" ref="AI39:AI48" si="25">IF(D39=$AL$15,C39,0)</f>
        <v>0</v>
      </c>
      <c r="AJ39" s="653">
        <f t="shared" ref="AJ39:AJ48" si="26">IF(D39=$AL$8,C39,0)</f>
        <v>0</v>
      </c>
      <c r="AK39" s="653">
        <f t="shared" ref="AK39:AK48" si="27">IF(D39=$AL$9,C39,0)</f>
        <v>0</v>
      </c>
      <c r="AM39" s="662"/>
      <c r="AN39" s="356"/>
      <c r="AO39" s="356"/>
      <c r="AP39" s="356"/>
      <c r="AQ39" s="356"/>
      <c r="AR39" s="356"/>
      <c r="AS39" s="356"/>
      <c r="AT39" s="356"/>
      <c r="AU39" s="356"/>
      <c r="AV39" s="356"/>
      <c r="AW39" s="356"/>
      <c r="AX39" s="162"/>
      <c r="AY39" s="162"/>
      <c r="AZ39" s="162"/>
      <c r="BA39" s="162"/>
      <c r="BB39" s="162"/>
      <c r="BC39" s="162"/>
      <c r="BD39" s="91"/>
      <c r="BE39" s="91"/>
      <c r="BG39" s="647"/>
      <c r="BH39" s="193"/>
      <c r="BI39" s="193"/>
      <c r="BJ39" s="193"/>
    </row>
    <row r="40" spans="1:63" s="42" customFormat="1" ht="15" customHeight="1">
      <c r="B40" s="797"/>
      <c r="C40" s="386"/>
      <c r="D40" s="666"/>
      <c r="E40" s="798"/>
      <c r="F40" s="730"/>
      <c r="G40" s="798"/>
      <c r="H40" s="387"/>
      <c r="I40" s="389"/>
      <c r="J40" s="434"/>
      <c r="K40" s="150">
        <f>C40*J40</f>
        <v>0</v>
      </c>
      <c r="L40" s="150">
        <f>K40*12</f>
        <v>0</v>
      </c>
      <c r="M40" s="150"/>
      <c r="N40" s="150">
        <f>J40+$F$22</f>
        <v>0</v>
      </c>
      <c r="O40" s="655">
        <f>I40*C40</f>
        <v>0</v>
      </c>
      <c r="P40" s="655">
        <f>I40*Q40</f>
        <v>0</v>
      </c>
      <c r="Q40" s="653">
        <f>IF(E40="yes",C40,0)</f>
        <v>0</v>
      </c>
      <c r="R40" s="266">
        <f t="shared" si="12"/>
        <v>0</v>
      </c>
      <c r="S40" s="266">
        <f t="shared" si="13"/>
        <v>0</v>
      </c>
      <c r="T40" s="266">
        <f t="shared" si="14"/>
        <v>0</v>
      </c>
      <c r="U40" s="273">
        <f t="shared" si="15"/>
        <v>0</v>
      </c>
      <c r="V40" s="273">
        <f t="shared" ref="V40:V48" si="28">IF(G40=30%,C40,0)</f>
        <v>0</v>
      </c>
      <c r="W40" s="273">
        <f>IF(G40=40%,C40,0)</f>
        <v>0</v>
      </c>
      <c r="X40" s="266">
        <f t="shared" si="16"/>
        <v>0</v>
      </c>
      <c r="Y40" s="266">
        <f t="shared" si="17"/>
        <v>0</v>
      </c>
      <c r="Z40" s="266">
        <f t="shared" si="18"/>
        <v>0</v>
      </c>
      <c r="AA40" s="266">
        <f t="shared" si="19"/>
        <v>0</v>
      </c>
      <c r="AB40" s="266">
        <f>IF(G40="Unrestricted",C40,0)</f>
        <v>0</v>
      </c>
      <c r="AC40" s="358"/>
      <c r="AD40" s="653">
        <f t="shared" si="20"/>
        <v>0</v>
      </c>
      <c r="AE40" s="653">
        <f t="shared" si="21"/>
        <v>0</v>
      </c>
      <c r="AF40" s="653">
        <f t="shared" si="22"/>
        <v>0</v>
      </c>
      <c r="AG40" s="653">
        <f t="shared" si="23"/>
        <v>0</v>
      </c>
      <c r="AH40" s="653">
        <f t="shared" si="24"/>
        <v>0</v>
      </c>
      <c r="AI40" s="653">
        <f t="shared" si="25"/>
        <v>0</v>
      </c>
      <c r="AJ40" s="653">
        <f t="shared" si="26"/>
        <v>0</v>
      </c>
      <c r="AK40" s="653">
        <f t="shared" si="27"/>
        <v>0</v>
      </c>
      <c r="AM40" s="377"/>
      <c r="AN40" s="358"/>
      <c r="AO40" s="358"/>
      <c r="AP40" s="358"/>
      <c r="AQ40" s="358"/>
      <c r="AR40" s="358"/>
      <c r="AS40" s="358"/>
      <c r="AT40" s="358"/>
      <c r="AU40" s="358"/>
      <c r="AV40" s="358"/>
      <c r="AW40" s="358"/>
      <c r="BD40" s="128"/>
      <c r="BE40" s="128"/>
      <c r="BF40" s="128"/>
      <c r="BG40" s="620"/>
    </row>
    <row r="41" spans="1:63" s="132" customFormat="1" ht="15" customHeight="1">
      <c r="B41" s="797"/>
      <c r="C41" s="386"/>
      <c r="D41" s="666"/>
      <c r="E41" s="798"/>
      <c r="F41" s="730"/>
      <c r="G41" s="798"/>
      <c r="H41" s="387"/>
      <c r="I41" s="389"/>
      <c r="J41" s="434"/>
      <c r="K41" s="150">
        <f>C41*J41</f>
        <v>0</v>
      </c>
      <c r="L41" s="150">
        <f>K41*12</f>
        <v>0</v>
      </c>
      <c r="M41" s="150"/>
      <c r="N41" s="150">
        <f>J41+$F$22</f>
        <v>0</v>
      </c>
      <c r="O41" s="655">
        <f>I41*C41</f>
        <v>0</v>
      </c>
      <c r="P41" s="655">
        <f>I41*Q41</f>
        <v>0</v>
      </c>
      <c r="Q41" s="653">
        <f>IF(E41="yes",C41,0)</f>
        <v>0</v>
      </c>
      <c r="R41" s="266">
        <f t="shared" si="12"/>
        <v>0</v>
      </c>
      <c r="S41" s="266">
        <f t="shared" si="13"/>
        <v>0</v>
      </c>
      <c r="T41" s="266">
        <f t="shared" si="14"/>
        <v>0</v>
      </c>
      <c r="U41" s="273">
        <f t="shared" si="15"/>
        <v>0</v>
      </c>
      <c r="V41" s="273">
        <f t="shared" si="28"/>
        <v>0</v>
      </c>
      <c r="W41" s="273">
        <f>IF(G41=40%,C41,0)</f>
        <v>0</v>
      </c>
      <c r="X41" s="266">
        <f t="shared" si="16"/>
        <v>0</v>
      </c>
      <c r="Y41" s="266">
        <f t="shared" si="17"/>
        <v>0</v>
      </c>
      <c r="Z41" s="266">
        <f t="shared" si="18"/>
        <v>0</v>
      </c>
      <c r="AA41" s="266">
        <f t="shared" si="19"/>
        <v>0</v>
      </c>
      <c r="AB41" s="266">
        <f>IF(G41="Unrestricted",C41,0)</f>
        <v>0</v>
      </c>
      <c r="AC41" s="359"/>
      <c r="AD41" s="653">
        <f t="shared" si="20"/>
        <v>0</v>
      </c>
      <c r="AE41" s="653">
        <f t="shared" si="21"/>
        <v>0</v>
      </c>
      <c r="AF41" s="653">
        <f t="shared" si="22"/>
        <v>0</v>
      </c>
      <c r="AG41" s="653">
        <f t="shared" si="23"/>
        <v>0</v>
      </c>
      <c r="AH41" s="653">
        <f t="shared" si="24"/>
        <v>0</v>
      </c>
      <c r="AI41" s="653">
        <f t="shared" si="25"/>
        <v>0</v>
      </c>
      <c r="AJ41" s="653">
        <f t="shared" si="26"/>
        <v>0</v>
      </c>
      <c r="AK41" s="653">
        <f t="shared" si="27"/>
        <v>0</v>
      </c>
      <c r="AM41" s="359"/>
      <c r="AN41" s="359"/>
      <c r="AO41" s="359"/>
      <c r="AP41" s="359"/>
      <c r="AQ41" s="359"/>
      <c r="AR41" s="359"/>
      <c r="AS41" s="359"/>
      <c r="AT41" s="359"/>
      <c r="AU41" s="359"/>
      <c r="AV41" s="359"/>
      <c r="AW41" s="359"/>
      <c r="BD41" s="138"/>
      <c r="BE41" s="138"/>
      <c r="BF41" s="138"/>
      <c r="BG41" s="659"/>
      <c r="BH41" s="138"/>
      <c r="BI41" s="138"/>
    </row>
    <row r="42" spans="1:63" s="46" customFormat="1" ht="15" customHeight="1">
      <c r="A42" s="132"/>
      <c r="B42" s="797"/>
      <c r="C42" s="386"/>
      <c r="D42" s="666"/>
      <c r="E42" s="798"/>
      <c r="F42" s="730"/>
      <c r="G42" s="798"/>
      <c r="H42" s="387"/>
      <c r="I42" s="389"/>
      <c r="J42" s="434"/>
      <c r="K42" s="150">
        <f t="shared" ref="K42:K45" si="29">C42*J42</f>
        <v>0</v>
      </c>
      <c r="L42" s="150">
        <f t="shared" ref="L42:L45" si="30">K42*12</f>
        <v>0</v>
      </c>
      <c r="M42" s="150"/>
      <c r="N42" s="150">
        <f t="shared" ref="N42:N45" si="31">J42+$F$22</f>
        <v>0</v>
      </c>
      <c r="O42" s="655">
        <f t="shared" ref="O42:O45" si="32">I42*C42</f>
        <v>0</v>
      </c>
      <c r="P42" s="655">
        <f t="shared" ref="P42:P45" si="33">I42*Q42</f>
        <v>0</v>
      </c>
      <c r="Q42" s="653">
        <f t="shared" ref="Q42:Q45" si="34">IF(E42="yes",C42,0)</f>
        <v>0</v>
      </c>
      <c r="R42" s="266">
        <f t="shared" si="12"/>
        <v>0</v>
      </c>
      <c r="S42" s="266">
        <f t="shared" si="13"/>
        <v>0</v>
      </c>
      <c r="T42" s="266">
        <f t="shared" si="14"/>
        <v>0</v>
      </c>
      <c r="U42" s="273">
        <f t="shared" si="15"/>
        <v>0</v>
      </c>
      <c r="V42" s="273">
        <f t="shared" si="28"/>
        <v>0</v>
      </c>
      <c r="W42" s="273">
        <f t="shared" ref="W42:W45" si="35">IF(G42=40%,C42,0)</f>
        <v>0</v>
      </c>
      <c r="X42" s="266">
        <f t="shared" si="16"/>
        <v>0</v>
      </c>
      <c r="Y42" s="266">
        <f t="shared" si="17"/>
        <v>0</v>
      </c>
      <c r="Z42" s="266">
        <f t="shared" si="18"/>
        <v>0</v>
      </c>
      <c r="AA42" s="266">
        <f t="shared" si="19"/>
        <v>0</v>
      </c>
      <c r="AB42" s="266">
        <f t="shared" ref="AB42:AB45" si="36">IF(G42="Unrestricted",C42,0)</f>
        <v>0</v>
      </c>
      <c r="AC42" s="359"/>
      <c r="AD42" s="653">
        <f t="shared" si="20"/>
        <v>0</v>
      </c>
      <c r="AE42" s="653">
        <f t="shared" si="21"/>
        <v>0</v>
      </c>
      <c r="AF42" s="653">
        <f t="shared" si="22"/>
        <v>0</v>
      </c>
      <c r="AG42" s="653">
        <f t="shared" si="23"/>
        <v>0</v>
      </c>
      <c r="AH42" s="653">
        <f t="shared" si="24"/>
        <v>0</v>
      </c>
      <c r="AI42" s="653">
        <f t="shared" si="25"/>
        <v>0</v>
      </c>
      <c r="AJ42" s="653">
        <f t="shared" si="26"/>
        <v>0</v>
      </c>
      <c r="AK42" s="653">
        <f t="shared" si="27"/>
        <v>0</v>
      </c>
      <c r="AM42" s="360"/>
      <c r="AN42" s="360"/>
      <c r="AO42" s="360"/>
      <c r="AP42" s="360"/>
      <c r="AQ42" s="360"/>
      <c r="AR42" s="360"/>
      <c r="AS42" s="360"/>
      <c r="AT42" s="360"/>
      <c r="AU42" s="360"/>
      <c r="AV42" s="360"/>
      <c r="AW42" s="360"/>
      <c r="BD42" s="41"/>
      <c r="BE42" s="41"/>
      <c r="BF42" s="41"/>
      <c r="BG42" s="649"/>
      <c r="BH42" s="41"/>
      <c r="BI42" s="41"/>
    </row>
    <row r="43" spans="1:63" s="42" customFormat="1" ht="15" customHeight="1">
      <c r="A43" s="132"/>
      <c r="B43" s="797"/>
      <c r="C43" s="386"/>
      <c r="D43" s="666"/>
      <c r="E43" s="798"/>
      <c r="F43" s="730"/>
      <c r="G43" s="798"/>
      <c r="H43" s="387"/>
      <c r="I43" s="389"/>
      <c r="J43" s="434"/>
      <c r="K43" s="150">
        <f t="shared" si="29"/>
        <v>0</v>
      </c>
      <c r="L43" s="150">
        <f t="shared" si="30"/>
        <v>0</v>
      </c>
      <c r="M43" s="150"/>
      <c r="N43" s="150">
        <f t="shared" si="31"/>
        <v>0</v>
      </c>
      <c r="O43" s="655">
        <f t="shared" si="32"/>
        <v>0</v>
      </c>
      <c r="P43" s="655">
        <f t="shared" si="33"/>
        <v>0</v>
      </c>
      <c r="Q43" s="653">
        <f t="shared" si="34"/>
        <v>0</v>
      </c>
      <c r="R43" s="266">
        <f t="shared" si="12"/>
        <v>0</v>
      </c>
      <c r="S43" s="266">
        <f t="shared" si="13"/>
        <v>0</v>
      </c>
      <c r="T43" s="266">
        <f t="shared" si="14"/>
        <v>0</v>
      </c>
      <c r="U43" s="273">
        <f t="shared" si="15"/>
        <v>0</v>
      </c>
      <c r="V43" s="273">
        <f t="shared" si="28"/>
        <v>0</v>
      </c>
      <c r="W43" s="273">
        <f t="shared" si="35"/>
        <v>0</v>
      </c>
      <c r="X43" s="266">
        <f t="shared" si="16"/>
        <v>0</v>
      </c>
      <c r="Y43" s="266">
        <f t="shared" si="17"/>
        <v>0</v>
      </c>
      <c r="Z43" s="266">
        <f t="shared" si="18"/>
        <v>0</v>
      </c>
      <c r="AA43" s="266">
        <f t="shared" si="19"/>
        <v>0</v>
      </c>
      <c r="AB43" s="266">
        <f t="shared" si="36"/>
        <v>0</v>
      </c>
      <c r="AC43" s="359"/>
      <c r="AD43" s="653">
        <f t="shared" si="20"/>
        <v>0</v>
      </c>
      <c r="AE43" s="653">
        <f t="shared" si="21"/>
        <v>0</v>
      </c>
      <c r="AF43" s="653">
        <f t="shared" si="22"/>
        <v>0</v>
      </c>
      <c r="AG43" s="653">
        <f t="shared" si="23"/>
        <v>0</v>
      </c>
      <c r="AH43" s="653">
        <f t="shared" si="24"/>
        <v>0</v>
      </c>
      <c r="AI43" s="653">
        <f t="shared" si="25"/>
        <v>0</v>
      </c>
      <c r="AJ43" s="653">
        <f t="shared" si="26"/>
        <v>0</v>
      </c>
      <c r="AK43" s="653">
        <f t="shared" si="27"/>
        <v>0</v>
      </c>
      <c r="AM43" s="358"/>
      <c r="AN43" s="358"/>
      <c r="AO43" s="358"/>
      <c r="AP43" s="358"/>
      <c r="AQ43" s="358"/>
      <c r="AR43" s="358"/>
      <c r="AS43" s="358"/>
      <c r="AT43" s="358"/>
      <c r="AU43" s="358"/>
      <c r="AV43" s="358"/>
      <c r="AW43" s="358"/>
      <c r="BD43" s="128"/>
      <c r="BE43" s="128"/>
      <c r="BF43" s="128"/>
      <c r="BG43" s="620"/>
      <c r="BH43" s="128"/>
      <c r="BI43" s="128"/>
    </row>
    <row r="44" spans="1:63" s="42" customFormat="1" ht="15" customHeight="1">
      <c r="A44" s="132"/>
      <c r="B44" s="797"/>
      <c r="C44" s="386"/>
      <c r="D44" s="666"/>
      <c r="E44" s="798"/>
      <c r="F44" s="730"/>
      <c r="G44" s="798"/>
      <c r="H44" s="387"/>
      <c r="I44" s="389"/>
      <c r="J44" s="434"/>
      <c r="K44" s="150">
        <f t="shared" si="29"/>
        <v>0</v>
      </c>
      <c r="L44" s="150">
        <f t="shared" si="30"/>
        <v>0</v>
      </c>
      <c r="M44" s="150"/>
      <c r="N44" s="150">
        <f t="shared" si="31"/>
        <v>0</v>
      </c>
      <c r="O44" s="655">
        <f t="shared" si="32"/>
        <v>0</v>
      </c>
      <c r="P44" s="655">
        <f t="shared" si="33"/>
        <v>0</v>
      </c>
      <c r="Q44" s="653">
        <f t="shared" si="34"/>
        <v>0</v>
      </c>
      <c r="R44" s="266">
        <f t="shared" si="12"/>
        <v>0</v>
      </c>
      <c r="S44" s="266">
        <f t="shared" si="13"/>
        <v>0</v>
      </c>
      <c r="T44" s="266">
        <f t="shared" si="14"/>
        <v>0</v>
      </c>
      <c r="U44" s="273">
        <f t="shared" si="15"/>
        <v>0</v>
      </c>
      <c r="V44" s="273">
        <f t="shared" si="28"/>
        <v>0</v>
      </c>
      <c r="W44" s="273">
        <f t="shared" si="35"/>
        <v>0</v>
      </c>
      <c r="X44" s="266">
        <f t="shared" si="16"/>
        <v>0</v>
      </c>
      <c r="Y44" s="266">
        <f t="shared" si="17"/>
        <v>0</v>
      </c>
      <c r="Z44" s="266">
        <f t="shared" si="18"/>
        <v>0</v>
      </c>
      <c r="AA44" s="266">
        <f t="shared" si="19"/>
        <v>0</v>
      </c>
      <c r="AB44" s="266">
        <f t="shared" si="36"/>
        <v>0</v>
      </c>
      <c r="AC44" s="359"/>
      <c r="AD44" s="653">
        <f t="shared" si="20"/>
        <v>0</v>
      </c>
      <c r="AE44" s="653">
        <f t="shared" si="21"/>
        <v>0</v>
      </c>
      <c r="AF44" s="653">
        <f t="shared" si="22"/>
        <v>0</v>
      </c>
      <c r="AG44" s="653">
        <f t="shared" si="23"/>
        <v>0</v>
      </c>
      <c r="AH44" s="653">
        <f t="shared" si="24"/>
        <v>0</v>
      </c>
      <c r="AI44" s="653">
        <f t="shared" si="25"/>
        <v>0</v>
      </c>
      <c r="AJ44" s="653">
        <f t="shared" si="26"/>
        <v>0</v>
      </c>
      <c r="AK44" s="653">
        <f t="shared" si="27"/>
        <v>0</v>
      </c>
      <c r="AM44" s="358"/>
      <c r="AN44" s="358"/>
      <c r="AO44" s="358"/>
      <c r="AP44" s="358"/>
      <c r="AQ44" s="358"/>
      <c r="AR44" s="358"/>
      <c r="AS44" s="358"/>
      <c r="AT44" s="358"/>
      <c r="AU44" s="358"/>
      <c r="AV44" s="358"/>
      <c r="AW44" s="358"/>
      <c r="BD44" s="128"/>
      <c r="BE44" s="128"/>
      <c r="BF44" s="128"/>
      <c r="BG44" s="620"/>
      <c r="BH44" s="128"/>
      <c r="BI44" s="128"/>
    </row>
    <row r="45" spans="1:63" s="91" customFormat="1" ht="14">
      <c r="A45" s="132"/>
      <c r="B45" s="797"/>
      <c r="C45" s="386"/>
      <c r="D45" s="666"/>
      <c r="E45" s="798"/>
      <c r="F45" s="730"/>
      <c r="G45" s="798"/>
      <c r="H45" s="387"/>
      <c r="I45" s="389"/>
      <c r="J45" s="434"/>
      <c r="K45" s="150">
        <f t="shared" si="29"/>
        <v>0</v>
      </c>
      <c r="L45" s="150">
        <f t="shared" si="30"/>
        <v>0</v>
      </c>
      <c r="M45" s="150"/>
      <c r="N45" s="150">
        <f t="shared" si="31"/>
        <v>0</v>
      </c>
      <c r="O45" s="655">
        <f t="shared" si="32"/>
        <v>0</v>
      </c>
      <c r="P45" s="655">
        <f t="shared" si="33"/>
        <v>0</v>
      </c>
      <c r="Q45" s="653">
        <f t="shared" si="34"/>
        <v>0</v>
      </c>
      <c r="R45" s="266">
        <f t="shared" si="12"/>
        <v>0</v>
      </c>
      <c r="S45" s="266">
        <f t="shared" si="13"/>
        <v>0</v>
      </c>
      <c r="T45" s="266">
        <f t="shared" si="14"/>
        <v>0</v>
      </c>
      <c r="U45" s="273">
        <f t="shared" si="15"/>
        <v>0</v>
      </c>
      <c r="V45" s="273">
        <f t="shared" si="28"/>
        <v>0</v>
      </c>
      <c r="W45" s="273">
        <f t="shared" si="35"/>
        <v>0</v>
      </c>
      <c r="X45" s="266">
        <f t="shared" si="16"/>
        <v>0</v>
      </c>
      <c r="Y45" s="266">
        <f t="shared" si="17"/>
        <v>0</v>
      </c>
      <c r="Z45" s="266">
        <f t="shared" si="18"/>
        <v>0</v>
      </c>
      <c r="AA45" s="266">
        <f t="shared" si="19"/>
        <v>0</v>
      </c>
      <c r="AB45" s="266">
        <f t="shared" si="36"/>
        <v>0</v>
      </c>
      <c r="AC45" s="359"/>
      <c r="AD45" s="653">
        <f t="shared" si="20"/>
        <v>0</v>
      </c>
      <c r="AE45" s="653">
        <f t="shared" si="21"/>
        <v>0</v>
      </c>
      <c r="AF45" s="653">
        <f t="shared" si="22"/>
        <v>0</v>
      </c>
      <c r="AG45" s="653">
        <f t="shared" si="23"/>
        <v>0</v>
      </c>
      <c r="AH45" s="653">
        <f t="shared" si="24"/>
        <v>0</v>
      </c>
      <c r="AI45" s="653">
        <f t="shared" si="25"/>
        <v>0</v>
      </c>
      <c r="AJ45" s="653">
        <f t="shared" si="26"/>
        <v>0</v>
      </c>
      <c r="AK45" s="653">
        <f t="shared" si="27"/>
        <v>0</v>
      </c>
      <c r="AM45" s="355"/>
      <c r="AN45" s="355"/>
      <c r="AO45" s="355"/>
      <c r="AP45" s="355"/>
      <c r="AQ45" s="355"/>
      <c r="AR45" s="355"/>
      <c r="AS45" s="355"/>
      <c r="AT45" s="355"/>
      <c r="AU45" s="355"/>
      <c r="AV45" s="355"/>
      <c r="AW45" s="355"/>
      <c r="BE45" s="252"/>
      <c r="BF45" s="252"/>
      <c r="BG45" s="622"/>
      <c r="BH45" s="252"/>
    </row>
    <row r="46" spans="1:63" s="27" customFormat="1" ht="14">
      <c r="A46" s="47"/>
      <c r="B46" s="797"/>
      <c r="C46" s="386"/>
      <c r="D46" s="666"/>
      <c r="E46" s="798"/>
      <c r="F46" s="730"/>
      <c r="G46" s="798"/>
      <c r="H46" s="387"/>
      <c r="I46" s="389"/>
      <c r="J46" s="434"/>
      <c r="K46" s="150">
        <f>C46*J46</f>
        <v>0</v>
      </c>
      <c r="L46" s="150">
        <f>K46*12</f>
        <v>0</v>
      </c>
      <c r="M46" s="150"/>
      <c r="N46" s="150">
        <f>J46+$F$22</f>
        <v>0</v>
      </c>
      <c r="O46" s="655">
        <f>I46*C46</f>
        <v>0</v>
      </c>
      <c r="P46" s="655">
        <f>I46*Q46</f>
        <v>0</v>
      </c>
      <c r="Q46" s="653">
        <f>IF(E46="yes",C46,0)</f>
        <v>0</v>
      </c>
      <c r="R46" s="266">
        <f t="shared" si="12"/>
        <v>0</v>
      </c>
      <c r="S46" s="266">
        <f t="shared" si="13"/>
        <v>0</v>
      </c>
      <c r="T46" s="266">
        <f t="shared" si="14"/>
        <v>0</v>
      </c>
      <c r="U46" s="273">
        <f t="shared" si="15"/>
        <v>0</v>
      </c>
      <c r="V46" s="273">
        <f t="shared" si="28"/>
        <v>0</v>
      </c>
      <c r="W46" s="273">
        <f>IF(G46=40%,C46,0)</f>
        <v>0</v>
      </c>
      <c r="X46" s="266">
        <f t="shared" si="16"/>
        <v>0</v>
      </c>
      <c r="Y46" s="266">
        <f t="shared" si="17"/>
        <v>0</v>
      </c>
      <c r="Z46" s="266">
        <f t="shared" si="18"/>
        <v>0</v>
      </c>
      <c r="AA46" s="266">
        <f t="shared" si="19"/>
        <v>0</v>
      </c>
      <c r="AB46" s="266">
        <f>IF(G46="Unrestricted",C46,0)</f>
        <v>0</v>
      </c>
      <c r="AC46" s="360"/>
      <c r="AD46" s="653">
        <f t="shared" si="20"/>
        <v>0</v>
      </c>
      <c r="AE46" s="653">
        <f t="shared" si="21"/>
        <v>0</v>
      </c>
      <c r="AF46" s="653">
        <f t="shared" si="22"/>
        <v>0</v>
      </c>
      <c r="AG46" s="653">
        <f t="shared" si="23"/>
        <v>0</v>
      </c>
      <c r="AH46" s="653">
        <f t="shared" si="24"/>
        <v>0</v>
      </c>
      <c r="AI46" s="653">
        <f t="shared" si="25"/>
        <v>0</v>
      </c>
      <c r="AJ46" s="653">
        <f t="shared" si="26"/>
        <v>0</v>
      </c>
      <c r="AK46" s="653">
        <f t="shared" si="27"/>
        <v>0</v>
      </c>
      <c r="AM46" s="353"/>
      <c r="AN46" s="353"/>
      <c r="AO46" s="353"/>
      <c r="AP46" s="353"/>
      <c r="AQ46" s="353"/>
      <c r="AR46" s="353"/>
      <c r="AS46" s="353"/>
      <c r="AT46" s="353"/>
      <c r="AU46" s="353"/>
      <c r="AV46" s="353"/>
      <c r="AW46" s="353"/>
      <c r="BG46" s="647"/>
      <c r="BI46" s="193"/>
    </row>
    <row r="47" spans="1:63" s="27" customFormat="1" ht="14">
      <c r="A47" s="47"/>
      <c r="B47" s="797"/>
      <c r="C47" s="386"/>
      <c r="D47" s="666"/>
      <c r="E47" s="798"/>
      <c r="F47" s="730"/>
      <c r="G47" s="798"/>
      <c r="H47" s="387"/>
      <c r="I47" s="389"/>
      <c r="J47" s="434"/>
      <c r="K47" s="150">
        <f>C47*J47</f>
        <v>0</v>
      </c>
      <c r="L47" s="150">
        <f>K47*12</f>
        <v>0</v>
      </c>
      <c r="M47" s="150"/>
      <c r="N47" s="150">
        <f>J47+$F$22</f>
        <v>0</v>
      </c>
      <c r="O47" s="655">
        <f>I47*C47</f>
        <v>0</v>
      </c>
      <c r="P47" s="655">
        <f>I47*Q47</f>
        <v>0</v>
      </c>
      <c r="Q47" s="653">
        <f>IF(E47="yes",C47,0)</f>
        <v>0</v>
      </c>
      <c r="R47" s="266">
        <f t="shared" si="12"/>
        <v>0</v>
      </c>
      <c r="S47" s="266">
        <f t="shared" si="13"/>
        <v>0</v>
      </c>
      <c r="T47" s="266">
        <f t="shared" si="14"/>
        <v>0</v>
      </c>
      <c r="U47" s="273">
        <f t="shared" si="15"/>
        <v>0</v>
      </c>
      <c r="V47" s="273">
        <f t="shared" si="28"/>
        <v>0</v>
      </c>
      <c r="W47" s="273">
        <f>IF(G47=40%,C47,0)</f>
        <v>0</v>
      </c>
      <c r="X47" s="266">
        <f t="shared" si="16"/>
        <v>0</v>
      </c>
      <c r="Y47" s="266">
        <f t="shared" si="17"/>
        <v>0</v>
      </c>
      <c r="Z47" s="266">
        <f t="shared" si="18"/>
        <v>0</v>
      </c>
      <c r="AA47" s="266">
        <f t="shared" si="19"/>
        <v>0</v>
      </c>
      <c r="AB47" s="266">
        <f>IF(G47="Unrestricted",C47,0)</f>
        <v>0</v>
      </c>
      <c r="AC47" s="360"/>
      <c r="AD47" s="653">
        <f t="shared" si="20"/>
        <v>0</v>
      </c>
      <c r="AE47" s="653">
        <f t="shared" si="21"/>
        <v>0</v>
      </c>
      <c r="AF47" s="653">
        <f t="shared" si="22"/>
        <v>0</v>
      </c>
      <c r="AG47" s="653">
        <f t="shared" si="23"/>
        <v>0</v>
      </c>
      <c r="AH47" s="653">
        <f t="shared" si="24"/>
        <v>0</v>
      </c>
      <c r="AI47" s="653">
        <f t="shared" si="25"/>
        <v>0</v>
      </c>
      <c r="AJ47" s="653">
        <f t="shared" si="26"/>
        <v>0</v>
      </c>
      <c r="AK47" s="653">
        <f t="shared" si="27"/>
        <v>0</v>
      </c>
      <c r="AM47" s="353"/>
      <c r="AN47" s="353"/>
      <c r="AO47" s="353"/>
      <c r="AP47" s="353"/>
      <c r="AQ47" s="353"/>
      <c r="AR47" s="353"/>
      <c r="AS47" s="353"/>
      <c r="AT47" s="353"/>
      <c r="AU47" s="353"/>
      <c r="AV47" s="353"/>
      <c r="AW47" s="353"/>
      <c r="BG47" s="647"/>
    </row>
    <row r="48" spans="1:63" s="27" customFormat="1">
      <c r="A48" s="42"/>
      <c r="B48" s="797"/>
      <c r="C48" s="386"/>
      <c r="D48" s="666"/>
      <c r="E48" s="798"/>
      <c r="F48" s="730"/>
      <c r="G48" s="798"/>
      <c r="H48" s="387"/>
      <c r="I48" s="389"/>
      <c r="J48" s="434"/>
      <c r="K48" s="374">
        <f>C48*J48</f>
        <v>0</v>
      </c>
      <c r="L48" s="374">
        <f>K48*12</f>
        <v>0</v>
      </c>
      <c r="M48" s="150"/>
      <c r="N48" s="150">
        <f>J48+$F$22</f>
        <v>0</v>
      </c>
      <c r="O48" s="655">
        <f>I48*C48</f>
        <v>0</v>
      </c>
      <c r="P48" s="655">
        <f>I48*Q48</f>
        <v>0</v>
      </c>
      <c r="Q48" s="656">
        <f>IF(E48="yes",C48,0)</f>
        <v>0</v>
      </c>
      <c r="R48" s="276">
        <f t="shared" si="12"/>
        <v>0</v>
      </c>
      <c r="S48" s="276">
        <f t="shared" si="13"/>
        <v>0</v>
      </c>
      <c r="T48" s="276">
        <f t="shared" si="14"/>
        <v>0</v>
      </c>
      <c r="U48" s="275">
        <f t="shared" si="15"/>
        <v>0</v>
      </c>
      <c r="V48" s="275">
        <f t="shared" si="28"/>
        <v>0</v>
      </c>
      <c r="W48" s="275">
        <f>IF(G48=40%,C48,0)</f>
        <v>0</v>
      </c>
      <c r="X48" s="276">
        <f t="shared" si="16"/>
        <v>0</v>
      </c>
      <c r="Y48" s="276">
        <f t="shared" si="17"/>
        <v>0</v>
      </c>
      <c r="Z48" s="276">
        <f t="shared" si="18"/>
        <v>0</v>
      </c>
      <c r="AA48" s="276">
        <f t="shared" si="19"/>
        <v>0</v>
      </c>
      <c r="AB48" s="276">
        <f>IF(G48="Unrestricted",C48,0)</f>
        <v>0</v>
      </c>
      <c r="AC48" s="358"/>
      <c r="AD48" s="653">
        <f t="shared" si="20"/>
        <v>0</v>
      </c>
      <c r="AE48" s="653">
        <f t="shared" si="21"/>
        <v>0</v>
      </c>
      <c r="AF48" s="653">
        <f t="shared" si="22"/>
        <v>0</v>
      </c>
      <c r="AG48" s="653">
        <f t="shared" si="23"/>
        <v>0</v>
      </c>
      <c r="AH48" s="653">
        <f t="shared" si="24"/>
        <v>0</v>
      </c>
      <c r="AI48" s="653">
        <f t="shared" si="25"/>
        <v>0</v>
      </c>
      <c r="AJ48" s="653">
        <f t="shared" si="26"/>
        <v>0</v>
      </c>
      <c r="AK48" s="653">
        <f t="shared" si="27"/>
        <v>0</v>
      </c>
      <c r="AM48" s="353"/>
      <c r="AN48" s="353"/>
      <c r="AO48" s="353"/>
      <c r="AP48" s="353"/>
      <c r="AQ48" s="353"/>
      <c r="AR48" s="353"/>
      <c r="AS48" s="353"/>
      <c r="AT48" s="353"/>
      <c r="AU48" s="353"/>
      <c r="AV48" s="353"/>
      <c r="AW48" s="353"/>
      <c r="BG48" s="647"/>
    </row>
    <row r="49" spans="1:59" s="27" customFormat="1">
      <c r="A49" s="42"/>
      <c r="B49" s="39" t="s">
        <v>201</v>
      </c>
      <c r="C49" s="103">
        <f>SUM(C39:C48)</f>
        <v>0</v>
      </c>
      <c r="D49" s="103"/>
      <c r="E49" s="103">
        <f>Q49</f>
        <v>0</v>
      </c>
      <c r="F49" s="103"/>
      <c r="G49" s="803">
        <f>(C39*G39)+(C40*G40)+(C41*G41)+(C42*G42)+(C43*G43)+(C44*G44)+(C45*G45)+(C46*G46)+(C47*G47)+(C48*G48)</f>
        <v>0</v>
      </c>
      <c r="H49" s="103"/>
      <c r="I49" s="103"/>
      <c r="K49" s="150">
        <f>SUM(K39:K48)</f>
        <v>0</v>
      </c>
      <c r="L49" s="150">
        <f>SUM(L39:L48)</f>
        <v>0</v>
      </c>
      <c r="M49" s="150"/>
      <c r="N49" s="436"/>
      <c r="O49" s="655">
        <f>SUM(O39:O48)</f>
        <v>0</v>
      </c>
      <c r="P49" s="655">
        <f>SUM(P39:P48)</f>
        <v>0</v>
      </c>
      <c r="Q49" s="645">
        <f>SUM(Q39:Q48)</f>
        <v>0</v>
      </c>
      <c r="R49" s="645">
        <f t="shared" ref="R49:AB49" si="37">SUM(R39:R48)</f>
        <v>0</v>
      </c>
      <c r="S49" s="645">
        <f t="shared" si="37"/>
        <v>0</v>
      </c>
      <c r="T49" s="645">
        <f t="shared" si="37"/>
        <v>0</v>
      </c>
      <c r="U49" s="274">
        <f t="shared" si="37"/>
        <v>0</v>
      </c>
      <c r="V49" s="274">
        <f t="shared" si="37"/>
        <v>0</v>
      </c>
      <c r="W49" s="274">
        <f t="shared" si="37"/>
        <v>0</v>
      </c>
      <c r="X49" s="274">
        <f t="shared" si="37"/>
        <v>0</v>
      </c>
      <c r="Y49" s="274">
        <f t="shared" si="37"/>
        <v>0</v>
      </c>
      <c r="Z49" s="274">
        <f t="shared" si="37"/>
        <v>0</v>
      </c>
      <c r="AA49" s="274">
        <f t="shared" si="37"/>
        <v>0</v>
      </c>
      <c r="AB49" s="274">
        <f t="shared" si="37"/>
        <v>0</v>
      </c>
      <c r="AC49" s="358"/>
      <c r="AD49" s="645">
        <f t="shared" ref="AD49:AK49" si="38">SUM(AD39:AD48)</f>
        <v>0</v>
      </c>
      <c r="AE49" s="665">
        <f t="shared" si="38"/>
        <v>0</v>
      </c>
      <c r="AF49" s="665">
        <f t="shared" si="38"/>
        <v>0</v>
      </c>
      <c r="AG49" s="665">
        <f t="shared" si="38"/>
        <v>0</v>
      </c>
      <c r="AH49" s="665">
        <f t="shared" si="38"/>
        <v>0</v>
      </c>
      <c r="AI49" s="665">
        <f t="shared" si="38"/>
        <v>0</v>
      </c>
      <c r="AJ49" s="665">
        <f t="shared" si="38"/>
        <v>0</v>
      </c>
      <c r="AK49" s="665">
        <f t="shared" si="38"/>
        <v>0</v>
      </c>
      <c r="AM49" s="353"/>
      <c r="AN49" s="353"/>
      <c r="AO49" s="353"/>
      <c r="AP49" s="353"/>
      <c r="AQ49" s="353"/>
      <c r="AR49" s="353"/>
      <c r="AS49" s="353"/>
      <c r="AT49" s="353"/>
      <c r="AU49" s="353"/>
      <c r="AV49" s="353"/>
      <c r="AW49" s="353"/>
      <c r="BG49" s="647"/>
    </row>
    <row r="50" spans="1:59" s="27" customFormat="1" ht="52" customHeight="1">
      <c r="A50" s="91"/>
      <c r="B50" s="801" t="s">
        <v>948</v>
      </c>
      <c r="C50" s="795" t="s">
        <v>197</v>
      </c>
      <c r="D50" s="793" t="s">
        <v>292</v>
      </c>
      <c r="E50" s="793" t="s">
        <v>299</v>
      </c>
      <c r="F50" s="257" t="s">
        <v>500</v>
      </c>
      <c r="G50" s="793" t="s">
        <v>784</v>
      </c>
      <c r="H50" s="795" t="s">
        <v>501</v>
      </c>
      <c r="I50" s="793" t="s">
        <v>208</v>
      </c>
      <c r="J50" s="793" t="s">
        <v>301</v>
      </c>
      <c r="K50" s="793" t="s">
        <v>198</v>
      </c>
      <c r="L50" s="793" t="s">
        <v>199</v>
      </c>
      <c r="M50" s="802"/>
      <c r="N50" s="793" t="s">
        <v>209</v>
      </c>
      <c r="O50" s="654" t="s">
        <v>200</v>
      </c>
      <c r="P50" s="654" t="s">
        <v>303</v>
      </c>
      <c r="Q50" s="654" t="s">
        <v>304</v>
      </c>
      <c r="R50" s="796" t="s">
        <v>785</v>
      </c>
      <c r="S50" s="796" t="s">
        <v>786</v>
      </c>
      <c r="T50" s="796" t="s">
        <v>787</v>
      </c>
      <c r="U50" s="271">
        <v>0.2</v>
      </c>
      <c r="V50" s="271">
        <v>0.3</v>
      </c>
      <c r="W50" s="271">
        <v>0.4</v>
      </c>
      <c r="X50" s="271">
        <v>0.5</v>
      </c>
      <c r="Y50" s="271">
        <v>0.6</v>
      </c>
      <c r="Z50" s="271">
        <v>0.7</v>
      </c>
      <c r="AA50" s="271">
        <v>0.8</v>
      </c>
      <c r="AB50" s="266" t="s">
        <v>308</v>
      </c>
      <c r="AC50" s="355"/>
      <c r="AD50" s="661" t="s">
        <v>689</v>
      </c>
      <c r="AE50" s="661" t="s">
        <v>690</v>
      </c>
      <c r="AF50" s="661" t="s">
        <v>691</v>
      </c>
      <c r="AG50" s="661" t="s">
        <v>692</v>
      </c>
      <c r="AH50" s="661" t="s">
        <v>734</v>
      </c>
      <c r="AI50" s="661" t="s">
        <v>735</v>
      </c>
      <c r="AJ50" s="661" t="s">
        <v>682</v>
      </c>
      <c r="AK50" s="661" t="s">
        <v>727</v>
      </c>
      <c r="AM50" s="353"/>
      <c r="AN50" s="353"/>
      <c r="AO50" s="353"/>
      <c r="AP50" s="353"/>
      <c r="AQ50" s="353"/>
      <c r="AR50" s="353"/>
      <c r="AS50" s="353"/>
      <c r="AT50" s="353"/>
      <c r="AU50" s="353"/>
      <c r="AV50" s="353"/>
      <c r="AW50" s="353"/>
      <c r="BG50" s="647"/>
    </row>
    <row r="51" spans="1:59" s="27" customFormat="1" ht="15" customHeight="1">
      <c r="B51" s="797"/>
      <c r="C51" s="386"/>
      <c r="D51" s="666"/>
      <c r="E51" s="798"/>
      <c r="F51" s="730"/>
      <c r="G51" s="798"/>
      <c r="H51" s="387"/>
      <c r="I51" s="389"/>
      <c r="J51" s="434"/>
      <c r="K51" s="150">
        <f>C51*J51</f>
        <v>0</v>
      </c>
      <c r="L51" s="150">
        <f>K51*12</f>
        <v>0</v>
      </c>
      <c r="M51" s="150"/>
      <c r="N51" s="150">
        <f>J51+$G$22</f>
        <v>0</v>
      </c>
      <c r="O51" s="655">
        <f>I51*C51</f>
        <v>0</v>
      </c>
      <c r="P51" s="655">
        <f>I51*Q51</f>
        <v>0</v>
      </c>
      <c r="Q51" s="653">
        <f>IF(E51="yes",C51,0)</f>
        <v>0</v>
      </c>
      <c r="R51" s="266">
        <f t="shared" ref="R51:R60" si="39">IF(B51="New Construction",C51,0)</f>
        <v>0</v>
      </c>
      <c r="S51" s="266">
        <f t="shared" ref="S51:S60" si="40">IF(B51="Rehabilitation",C51,0)</f>
        <v>0</v>
      </c>
      <c r="T51" s="266">
        <f t="shared" ref="T51:T60" si="41">IF(B51="Adaptive/Historic",C51,0)</f>
        <v>0</v>
      </c>
      <c r="U51" s="273">
        <f t="shared" ref="U51:U60" si="42">IF(G51=20%,C51,0)</f>
        <v>0</v>
      </c>
      <c r="V51" s="273">
        <f t="shared" ref="V51:V60" si="43">IF(G51=30%,C51,0)</f>
        <v>0</v>
      </c>
      <c r="W51" s="273">
        <f t="shared" ref="W51:W60" si="44">IF(G51=40%,C51,0)</f>
        <v>0</v>
      </c>
      <c r="X51" s="266">
        <f t="shared" ref="X51:X60" si="45">IF(G51=50%,C51,0)</f>
        <v>0</v>
      </c>
      <c r="Y51" s="266">
        <f t="shared" ref="Y51:Y60" si="46">IF(G51=60%,C51,0)</f>
        <v>0</v>
      </c>
      <c r="Z51" s="266">
        <f t="shared" ref="Z51:Z60" si="47">IF(G51=70%,C51,0)</f>
        <v>0</v>
      </c>
      <c r="AA51" s="266">
        <f t="shared" ref="AA51:AA60" si="48">IF(G51=80%,C51,0)</f>
        <v>0</v>
      </c>
      <c r="AB51" s="266">
        <f>IF(G51="Unrestricted",C51,0)</f>
        <v>0</v>
      </c>
      <c r="AC51" s="353"/>
      <c r="AD51" s="653">
        <f t="shared" ref="AD51:AD60" si="49">IF(D51=$AL$10,C51,0)</f>
        <v>0</v>
      </c>
      <c r="AE51" s="653">
        <f t="shared" ref="AE51:AE60" si="50">IF(D51=$AL$11,C51,0)</f>
        <v>0</v>
      </c>
      <c r="AF51" s="653">
        <f t="shared" ref="AF51:AF60" si="51">IF(D51=$AL$12,C51,0)</f>
        <v>0</v>
      </c>
      <c r="AG51" s="653">
        <f t="shared" ref="AG51:AG60" si="52">IF(D51=$AL$13,C51,0)</f>
        <v>0</v>
      </c>
      <c r="AH51" s="653">
        <f t="shared" ref="AH51:AH60" si="53">IF(D51=$AL$14,C51,0)</f>
        <v>0</v>
      </c>
      <c r="AI51" s="653">
        <f t="shared" ref="AI51:AI60" si="54">IF(D51=$AL$15,C51,0)</f>
        <v>0</v>
      </c>
      <c r="AJ51" s="653">
        <f t="shared" ref="AJ51:AJ60" si="55">IF(D51=$AL$8,C51,0)</f>
        <v>0</v>
      </c>
      <c r="AK51" s="653">
        <f t="shared" ref="AK51:AK60" si="56">IF(D51=$AL$9,C51,0)</f>
        <v>0</v>
      </c>
      <c r="AL51" s="353"/>
      <c r="AM51" s="353"/>
      <c r="AN51" s="353"/>
      <c r="AO51" s="353"/>
      <c r="AP51" s="353"/>
      <c r="AQ51" s="353"/>
      <c r="AR51" s="353"/>
      <c r="AS51" s="353"/>
      <c r="AT51" s="353"/>
      <c r="AU51" s="353"/>
      <c r="AV51" s="353"/>
      <c r="AW51" s="353"/>
      <c r="BG51" s="647"/>
    </row>
    <row r="52" spans="1:59" s="27" customFormat="1" ht="15" customHeight="1">
      <c r="B52" s="797"/>
      <c r="C52" s="386"/>
      <c r="D52" s="666"/>
      <c r="E52" s="798"/>
      <c r="F52" s="730"/>
      <c r="G52" s="798"/>
      <c r="H52" s="387"/>
      <c r="I52" s="389"/>
      <c r="J52" s="434"/>
      <c r="K52" s="150">
        <f>C52*J52</f>
        <v>0</v>
      </c>
      <c r="L52" s="150">
        <f>K52*12</f>
        <v>0</v>
      </c>
      <c r="M52" s="150"/>
      <c r="N52" s="150">
        <f>J52+$G$22</f>
        <v>0</v>
      </c>
      <c r="O52" s="655">
        <f>I52*C52</f>
        <v>0</v>
      </c>
      <c r="P52" s="655">
        <f>I52*Q52</f>
        <v>0</v>
      </c>
      <c r="Q52" s="653">
        <f>IF(E52="yes",C52,0)</f>
        <v>0</v>
      </c>
      <c r="R52" s="266">
        <f t="shared" si="39"/>
        <v>0</v>
      </c>
      <c r="S52" s="266">
        <f t="shared" si="40"/>
        <v>0</v>
      </c>
      <c r="T52" s="266">
        <f t="shared" si="41"/>
        <v>0</v>
      </c>
      <c r="U52" s="273">
        <f t="shared" si="42"/>
        <v>0</v>
      </c>
      <c r="V52" s="273">
        <f t="shared" si="43"/>
        <v>0</v>
      </c>
      <c r="W52" s="273">
        <f t="shared" si="44"/>
        <v>0</v>
      </c>
      <c r="X52" s="266">
        <f t="shared" si="45"/>
        <v>0</v>
      </c>
      <c r="Y52" s="266">
        <f t="shared" si="46"/>
        <v>0</v>
      </c>
      <c r="Z52" s="266">
        <f t="shared" si="47"/>
        <v>0</v>
      </c>
      <c r="AA52" s="266">
        <f t="shared" si="48"/>
        <v>0</v>
      </c>
      <c r="AB52" s="266">
        <f>IF(G52="Unrestricted",C52,0)</f>
        <v>0</v>
      </c>
      <c r="AC52" s="353"/>
      <c r="AD52" s="653">
        <f t="shared" si="49"/>
        <v>0</v>
      </c>
      <c r="AE52" s="653">
        <f t="shared" si="50"/>
        <v>0</v>
      </c>
      <c r="AF52" s="653">
        <f t="shared" si="51"/>
        <v>0</v>
      </c>
      <c r="AG52" s="653">
        <f t="shared" si="52"/>
        <v>0</v>
      </c>
      <c r="AH52" s="653">
        <f t="shared" si="53"/>
        <v>0</v>
      </c>
      <c r="AI52" s="653">
        <f t="shared" si="54"/>
        <v>0</v>
      </c>
      <c r="AJ52" s="653">
        <f t="shared" si="55"/>
        <v>0</v>
      </c>
      <c r="AK52" s="653">
        <f t="shared" si="56"/>
        <v>0</v>
      </c>
      <c r="AL52" s="353"/>
      <c r="AM52" s="353"/>
      <c r="AN52" s="353"/>
      <c r="AO52" s="353"/>
      <c r="AP52" s="353"/>
      <c r="AQ52" s="353"/>
      <c r="AR52" s="353"/>
      <c r="AS52" s="353"/>
      <c r="AT52" s="353"/>
      <c r="AU52" s="353"/>
      <c r="AV52" s="353"/>
      <c r="AW52" s="353"/>
      <c r="BG52" s="647"/>
    </row>
    <row r="53" spans="1:59" s="27" customFormat="1" ht="15" customHeight="1">
      <c r="B53" s="797"/>
      <c r="C53" s="386"/>
      <c r="D53" s="666"/>
      <c r="E53" s="798"/>
      <c r="F53" s="730"/>
      <c r="G53" s="798"/>
      <c r="H53" s="387"/>
      <c r="I53" s="389"/>
      <c r="J53" s="434"/>
      <c r="K53" s="150">
        <f>C53*J53</f>
        <v>0</v>
      </c>
      <c r="L53" s="150">
        <f>K53*12</f>
        <v>0</v>
      </c>
      <c r="M53" s="150"/>
      <c r="N53" s="150">
        <f>J53+$G$22</f>
        <v>0</v>
      </c>
      <c r="O53" s="655">
        <f>I53*C53</f>
        <v>0</v>
      </c>
      <c r="P53" s="655">
        <f>I53*Q53</f>
        <v>0</v>
      </c>
      <c r="Q53" s="653">
        <f>IF(E53="yes",C53,0)</f>
        <v>0</v>
      </c>
      <c r="R53" s="266">
        <f t="shared" si="39"/>
        <v>0</v>
      </c>
      <c r="S53" s="266">
        <f t="shared" si="40"/>
        <v>0</v>
      </c>
      <c r="T53" s="266">
        <f t="shared" si="41"/>
        <v>0</v>
      </c>
      <c r="U53" s="273">
        <f t="shared" si="42"/>
        <v>0</v>
      </c>
      <c r="V53" s="273">
        <f t="shared" si="43"/>
        <v>0</v>
      </c>
      <c r="W53" s="273">
        <f t="shared" si="44"/>
        <v>0</v>
      </c>
      <c r="X53" s="266">
        <f t="shared" si="45"/>
        <v>0</v>
      </c>
      <c r="Y53" s="266">
        <f t="shared" si="46"/>
        <v>0</v>
      </c>
      <c r="Z53" s="266">
        <f t="shared" si="47"/>
        <v>0</v>
      </c>
      <c r="AA53" s="266">
        <f t="shared" si="48"/>
        <v>0</v>
      </c>
      <c r="AB53" s="266">
        <f>IF(G53="Unrestricted",C53,0)</f>
        <v>0</v>
      </c>
      <c r="AC53" s="353"/>
      <c r="AD53" s="653">
        <f t="shared" si="49"/>
        <v>0</v>
      </c>
      <c r="AE53" s="653">
        <f t="shared" si="50"/>
        <v>0</v>
      </c>
      <c r="AF53" s="653">
        <f t="shared" si="51"/>
        <v>0</v>
      </c>
      <c r="AG53" s="653">
        <f t="shared" si="52"/>
        <v>0</v>
      </c>
      <c r="AH53" s="653">
        <f t="shared" si="53"/>
        <v>0</v>
      </c>
      <c r="AI53" s="653">
        <f t="shared" si="54"/>
        <v>0</v>
      </c>
      <c r="AJ53" s="653">
        <f t="shared" si="55"/>
        <v>0</v>
      </c>
      <c r="AK53" s="653">
        <f t="shared" si="56"/>
        <v>0</v>
      </c>
      <c r="AL53" s="353"/>
      <c r="AM53" s="353"/>
      <c r="AN53" s="353"/>
      <c r="AO53" s="353"/>
      <c r="AP53" s="353"/>
      <c r="AQ53" s="353"/>
      <c r="AR53" s="353"/>
      <c r="AS53" s="353"/>
      <c r="AT53" s="353"/>
      <c r="AU53" s="353"/>
      <c r="AV53" s="353"/>
      <c r="AW53" s="353"/>
      <c r="BG53" s="647"/>
    </row>
    <row r="54" spans="1:59" s="27" customFormat="1" ht="15" customHeight="1">
      <c r="B54" s="797"/>
      <c r="C54" s="386"/>
      <c r="D54" s="666"/>
      <c r="E54" s="798"/>
      <c r="F54" s="730"/>
      <c r="G54" s="798"/>
      <c r="H54" s="387"/>
      <c r="I54" s="389"/>
      <c r="J54" s="434"/>
      <c r="K54" s="150">
        <f>C54*J54</f>
        <v>0</v>
      </c>
      <c r="L54" s="150">
        <f>K54*12</f>
        <v>0</v>
      </c>
      <c r="M54" s="150"/>
      <c r="N54" s="150">
        <f>J54+$G$22</f>
        <v>0</v>
      </c>
      <c r="O54" s="655">
        <f>I54*C54</f>
        <v>0</v>
      </c>
      <c r="P54" s="655">
        <f>I54*Q54</f>
        <v>0</v>
      </c>
      <c r="Q54" s="653">
        <f>IF(E54="yes",C54,0)</f>
        <v>0</v>
      </c>
      <c r="R54" s="266">
        <f t="shared" si="39"/>
        <v>0</v>
      </c>
      <c r="S54" s="266">
        <f t="shared" si="40"/>
        <v>0</v>
      </c>
      <c r="T54" s="266">
        <f t="shared" si="41"/>
        <v>0</v>
      </c>
      <c r="U54" s="273">
        <f t="shared" si="42"/>
        <v>0</v>
      </c>
      <c r="V54" s="273">
        <f t="shared" si="43"/>
        <v>0</v>
      </c>
      <c r="W54" s="273">
        <f t="shared" si="44"/>
        <v>0</v>
      </c>
      <c r="X54" s="266">
        <f t="shared" si="45"/>
        <v>0</v>
      </c>
      <c r="Y54" s="266">
        <f t="shared" si="46"/>
        <v>0</v>
      </c>
      <c r="Z54" s="266">
        <f t="shared" si="47"/>
        <v>0</v>
      </c>
      <c r="AA54" s="266">
        <f t="shared" si="48"/>
        <v>0</v>
      </c>
      <c r="AB54" s="266">
        <f>IF(G54="Unrestricted",C54,0)</f>
        <v>0</v>
      </c>
      <c r="AC54" s="353"/>
      <c r="AD54" s="653">
        <f t="shared" si="49"/>
        <v>0</v>
      </c>
      <c r="AE54" s="653">
        <f t="shared" si="50"/>
        <v>0</v>
      </c>
      <c r="AF54" s="653">
        <f t="shared" si="51"/>
        <v>0</v>
      </c>
      <c r="AG54" s="653">
        <f t="shared" si="52"/>
        <v>0</v>
      </c>
      <c r="AH54" s="653">
        <f t="shared" si="53"/>
        <v>0</v>
      </c>
      <c r="AI54" s="653">
        <f t="shared" si="54"/>
        <v>0</v>
      </c>
      <c r="AJ54" s="653">
        <f t="shared" si="55"/>
        <v>0</v>
      </c>
      <c r="AK54" s="653">
        <f t="shared" si="56"/>
        <v>0</v>
      </c>
      <c r="AL54" s="353"/>
      <c r="AM54" s="353"/>
      <c r="AN54" s="353"/>
      <c r="AO54" s="353"/>
      <c r="AP54" s="353"/>
      <c r="AQ54" s="353"/>
      <c r="AR54" s="353"/>
      <c r="AS54" s="353"/>
      <c r="AT54" s="353"/>
      <c r="AU54" s="353"/>
      <c r="AV54" s="353"/>
      <c r="AW54" s="353"/>
      <c r="BG54" s="647"/>
    </row>
    <row r="55" spans="1:59" s="27" customFormat="1" ht="15" customHeight="1">
      <c r="B55" s="797"/>
      <c r="C55" s="386"/>
      <c r="D55" s="666"/>
      <c r="E55" s="798"/>
      <c r="F55" s="730"/>
      <c r="G55" s="799"/>
      <c r="H55" s="387"/>
      <c r="I55" s="389"/>
      <c r="J55" s="434"/>
      <c r="K55" s="150">
        <f t="shared" ref="K55:K59" si="57">C55*J55</f>
        <v>0</v>
      </c>
      <c r="L55" s="150">
        <f t="shared" ref="L55:L59" si="58">K55*12</f>
        <v>0</v>
      </c>
      <c r="M55" s="150"/>
      <c r="N55" s="150">
        <f t="shared" ref="N55:N59" si="59">J55+$G$22</f>
        <v>0</v>
      </c>
      <c r="O55" s="655">
        <f t="shared" ref="O55:O59" si="60">I55*C55</f>
        <v>0</v>
      </c>
      <c r="P55" s="655">
        <f t="shared" ref="P55:P59" si="61">I55*Q55</f>
        <v>0</v>
      </c>
      <c r="Q55" s="653">
        <f t="shared" ref="Q55:Q59" si="62">IF(E55="yes",C55,0)</f>
        <v>0</v>
      </c>
      <c r="R55" s="266">
        <f t="shared" si="39"/>
        <v>0</v>
      </c>
      <c r="S55" s="266">
        <f t="shared" si="40"/>
        <v>0</v>
      </c>
      <c r="T55" s="266">
        <f t="shared" si="41"/>
        <v>0</v>
      </c>
      <c r="U55" s="273">
        <f t="shared" si="42"/>
        <v>0</v>
      </c>
      <c r="V55" s="273">
        <f t="shared" si="43"/>
        <v>0</v>
      </c>
      <c r="W55" s="273">
        <f t="shared" si="44"/>
        <v>0</v>
      </c>
      <c r="X55" s="266">
        <f t="shared" si="45"/>
        <v>0</v>
      </c>
      <c r="Y55" s="266">
        <f t="shared" si="46"/>
        <v>0</v>
      </c>
      <c r="Z55" s="266">
        <f t="shared" si="47"/>
        <v>0</v>
      </c>
      <c r="AA55" s="266">
        <f t="shared" si="48"/>
        <v>0</v>
      </c>
      <c r="AB55" s="266">
        <f t="shared" ref="AB55:AB59" si="63">IF(G55="Unrestricted",C55,0)</f>
        <v>0</v>
      </c>
      <c r="AC55" s="353"/>
      <c r="AD55" s="653">
        <f t="shared" si="49"/>
        <v>0</v>
      </c>
      <c r="AE55" s="653">
        <f t="shared" si="50"/>
        <v>0</v>
      </c>
      <c r="AF55" s="653">
        <f t="shared" si="51"/>
        <v>0</v>
      </c>
      <c r="AG55" s="653">
        <f t="shared" si="52"/>
        <v>0</v>
      </c>
      <c r="AH55" s="653">
        <f t="shared" si="53"/>
        <v>0</v>
      </c>
      <c r="AI55" s="653">
        <f t="shared" si="54"/>
        <v>0</v>
      </c>
      <c r="AJ55" s="653">
        <f t="shared" si="55"/>
        <v>0</v>
      </c>
      <c r="AK55" s="653">
        <f t="shared" si="56"/>
        <v>0</v>
      </c>
      <c r="AL55" s="353"/>
      <c r="AM55" s="353"/>
      <c r="AN55" s="353"/>
      <c r="AO55" s="353"/>
      <c r="AP55" s="353"/>
      <c r="AQ55" s="353"/>
      <c r="AR55" s="353"/>
      <c r="AS55" s="353"/>
      <c r="AT55" s="353"/>
      <c r="AU55" s="353"/>
      <c r="AV55" s="353"/>
      <c r="AW55" s="353"/>
      <c r="BG55" s="647"/>
    </row>
    <row r="56" spans="1:59" s="27" customFormat="1" ht="15" customHeight="1">
      <c r="B56" s="797"/>
      <c r="C56" s="386"/>
      <c r="D56" s="666"/>
      <c r="E56" s="798"/>
      <c r="F56" s="730"/>
      <c r="G56" s="798"/>
      <c r="H56" s="387"/>
      <c r="I56" s="389"/>
      <c r="J56" s="434"/>
      <c r="K56" s="150">
        <f t="shared" si="57"/>
        <v>0</v>
      </c>
      <c r="L56" s="150">
        <f t="shared" si="58"/>
        <v>0</v>
      </c>
      <c r="M56" s="150"/>
      <c r="N56" s="150">
        <f t="shared" si="59"/>
        <v>0</v>
      </c>
      <c r="O56" s="655">
        <f t="shared" si="60"/>
        <v>0</v>
      </c>
      <c r="P56" s="655">
        <f t="shared" si="61"/>
        <v>0</v>
      </c>
      <c r="Q56" s="653">
        <f t="shared" si="62"/>
        <v>0</v>
      </c>
      <c r="R56" s="266">
        <f t="shared" si="39"/>
        <v>0</v>
      </c>
      <c r="S56" s="266">
        <f t="shared" si="40"/>
        <v>0</v>
      </c>
      <c r="T56" s="266">
        <f t="shared" si="41"/>
        <v>0</v>
      </c>
      <c r="U56" s="273">
        <f t="shared" si="42"/>
        <v>0</v>
      </c>
      <c r="V56" s="273">
        <f t="shared" si="43"/>
        <v>0</v>
      </c>
      <c r="W56" s="273">
        <f t="shared" si="44"/>
        <v>0</v>
      </c>
      <c r="X56" s="266">
        <f t="shared" si="45"/>
        <v>0</v>
      </c>
      <c r="Y56" s="266">
        <f t="shared" si="46"/>
        <v>0</v>
      </c>
      <c r="Z56" s="266">
        <f t="shared" si="47"/>
        <v>0</v>
      </c>
      <c r="AA56" s="266">
        <f t="shared" si="48"/>
        <v>0</v>
      </c>
      <c r="AB56" s="266">
        <f t="shared" si="63"/>
        <v>0</v>
      </c>
      <c r="AC56" s="353"/>
      <c r="AD56" s="653">
        <f t="shared" si="49"/>
        <v>0</v>
      </c>
      <c r="AE56" s="653">
        <f t="shared" si="50"/>
        <v>0</v>
      </c>
      <c r="AF56" s="653">
        <f t="shared" si="51"/>
        <v>0</v>
      </c>
      <c r="AG56" s="653">
        <f t="shared" si="52"/>
        <v>0</v>
      </c>
      <c r="AH56" s="653">
        <f t="shared" si="53"/>
        <v>0</v>
      </c>
      <c r="AI56" s="653">
        <f t="shared" si="54"/>
        <v>0</v>
      </c>
      <c r="AJ56" s="653">
        <f t="shared" si="55"/>
        <v>0</v>
      </c>
      <c r="AK56" s="653">
        <f t="shared" si="56"/>
        <v>0</v>
      </c>
      <c r="AL56" s="353"/>
      <c r="AM56" s="353"/>
      <c r="AN56" s="353"/>
      <c r="AO56" s="353"/>
      <c r="AP56" s="353"/>
      <c r="AQ56" s="353"/>
      <c r="AR56" s="353"/>
      <c r="AS56" s="353"/>
      <c r="AT56" s="353"/>
      <c r="AU56" s="353"/>
      <c r="AV56" s="353"/>
      <c r="AW56" s="353"/>
      <c r="BG56" s="647"/>
    </row>
    <row r="57" spans="1:59" s="27" customFormat="1" ht="15" customHeight="1">
      <c r="B57" s="797"/>
      <c r="C57" s="386"/>
      <c r="D57" s="666"/>
      <c r="E57" s="798"/>
      <c r="F57" s="730"/>
      <c r="G57" s="798"/>
      <c r="H57" s="387"/>
      <c r="I57" s="389"/>
      <c r="J57" s="434"/>
      <c r="K57" s="150">
        <f t="shared" si="57"/>
        <v>0</v>
      </c>
      <c r="L57" s="150">
        <f t="shared" si="58"/>
        <v>0</v>
      </c>
      <c r="M57" s="150"/>
      <c r="N57" s="150">
        <f t="shared" si="59"/>
        <v>0</v>
      </c>
      <c r="O57" s="655">
        <f t="shared" si="60"/>
        <v>0</v>
      </c>
      <c r="P57" s="655">
        <f t="shared" si="61"/>
        <v>0</v>
      </c>
      <c r="Q57" s="653">
        <f t="shared" si="62"/>
        <v>0</v>
      </c>
      <c r="R57" s="266">
        <f t="shared" si="39"/>
        <v>0</v>
      </c>
      <c r="S57" s="266">
        <f t="shared" si="40"/>
        <v>0</v>
      </c>
      <c r="T57" s="266">
        <f t="shared" si="41"/>
        <v>0</v>
      </c>
      <c r="U57" s="273">
        <f t="shared" si="42"/>
        <v>0</v>
      </c>
      <c r="V57" s="273">
        <f t="shared" si="43"/>
        <v>0</v>
      </c>
      <c r="W57" s="273">
        <f t="shared" si="44"/>
        <v>0</v>
      </c>
      <c r="X57" s="266">
        <f t="shared" si="45"/>
        <v>0</v>
      </c>
      <c r="Y57" s="266">
        <f t="shared" si="46"/>
        <v>0</v>
      </c>
      <c r="Z57" s="266">
        <f t="shared" si="47"/>
        <v>0</v>
      </c>
      <c r="AA57" s="266">
        <f t="shared" si="48"/>
        <v>0</v>
      </c>
      <c r="AB57" s="266">
        <f t="shared" si="63"/>
        <v>0</v>
      </c>
      <c r="AC57" s="353"/>
      <c r="AD57" s="653">
        <f t="shared" si="49"/>
        <v>0</v>
      </c>
      <c r="AE57" s="653">
        <f t="shared" si="50"/>
        <v>0</v>
      </c>
      <c r="AF57" s="653">
        <f t="shared" si="51"/>
        <v>0</v>
      </c>
      <c r="AG57" s="653">
        <f t="shared" si="52"/>
        <v>0</v>
      </c>
      <c r="AH57" s="653">
        <f t="shared" si="53"/>
        <v>0</v>
      </c>
      <c r="AI57" s="653">
        <f t="shared" si="54"/>
        <v>0</v>
      </c>
      <c r="AJ57" s="653">
        <f t="shared" si="55"/>
        <v>0</v>
      </c>
      <c r="AK57" s="653">
        <f t="shared" si="56"/>
        <v>0</v>
      </c>
      <c r="AL57" s="353"/>
      <c r="AM57" s="353"/>
      <c r="AN57" s="353"/>
      <c r="AO57" s="353"/>
      <c r="AP57" s="353"/>
      <c r="AQ57" s="353"/>
      <c r="AR57" s="353"/>
      <c r="AS57" s="353"/>
      <c r="AT57" s="353"/>
      <c r="AU57" s="353"/>
      <c r="AV57" s="353"/>
      <c r="AW57" s="353"/>
      <c r="BG57" s="647"/>
    </row>
    <row r="58" spans="1:59" s="27" customFormat="1" ht="15" customHeight="1">
      <c r="B58" s="797"/>
      <c r="C58" s="386"/>
      <c r="D58" s="666"/>
      <c r="E58" s="798"/>
      <c r="F58" s="730"/>
      <c r="G58" s="798"/>
      <c r="H58" s="387"/>
      <c r="I58" s="389"/>
      <c r="J58" s="434"/>
      <c r="K58" s="150">
        <f t="shared" si="57"/>
        <v>0</v>
      </c>
      <c r="L58" s="150">
        <f t="shared" si="58"/>
        <v>0</v>
      </c>
      <c r="M58" s="150"/>
      <c r="N58" s="150">
        <f t="shared" si="59"/>
        <v>0</v>
      </c>
      <c r="O58" s="655">
        <f t="shared" si="60"/>
        <v>0</v>
      </c>
      <c r="P58" s="655">
        <f t="shared" si="61"/>
        <v>0</v>
      </c>
      <c r="Q58" s="653">
        <f t="shared" si="62"/>
        <v>0</v>
      </c>
      <c r="R58" s="266">
        <f t="shared" si="39"/>
        <v>0</v>
      </c>
      <c r="S58" s="266">
        <f t="shared" si="40"/>
        <v>0</v>
      </c>
      <c r="T58" s="266">
        <f t="shared" si="41"/>
        <v>0</v>
      </c>
      <c r="U58" s="273">
        <f t="shared" si="42"/>
        <v>0</v>
      </c>
      <c r="V58" s="273">
        <f t="shared" si="43"/>
        <v>0</v>
      </c>
      <c r="W58" s="273">
        <f t="shared" si="44"/>
        <v>0</v>
      </c>
      <c r="X58" s="266">
        <f t="shared" si="45"/>
        <v>0</v>
      </c>
      <c r="Y58" s="266">
        <f t="shared" si="46"/>
        <v>0</v>
      </c>
      <c r="Z58" s="266">
        <f t="shared" si="47"/>
        <v>0</v>
      </c>
      <c r="AA58" s="266">
        <f t="shared" si="48"/>
        <v>0</v>
      </c>
      <c r="AB58" s="266">
        <f t="shared" si="63"/>
        <v>0</v>
      </c>
      <c r="AC58" s="353"/>
      <c r="AD58" s="653">
        <f t="shared" si="49"/>
        <v>0</v>
      </c>
      <c r="AE58" s="653">
        <f t="shared" si="50"/>
        <v>0</v>
      </c>
      <c r="AF58" s="653">
        <f t="shared" si="51"/>
        <v>0</v>
      </c>
      <c r="AG58" s="653">
        <f t="shared" si="52"/>
        <v>0</v>
      </c>
      <c r="AH58" s="653">
        <f t="shared" si="53"/>
        <v>0</v>
      </c>
      <c r="AI58" s="653">
        <f t="shared" si="54"/>
        <v>0</v>
      </c>
      <c r="AJ58" s="653">
        <f t="shared" si="55"/>
        <v>0</v>
      </c>
      <c r="AK58" s="653">
        <f t="shared" si="56"/>
        <v>0</v>
      </c>
      <c r="AL58" s="353"/>
      <c r="AM58" s="353"/>
      <c r="AN58" s="353"/>
      <c r="AO58" s="353"/>
      <c r="AP58" s="353"/>
      <c r="AQ58" s="353"/>
      <c r="AR58" s="353"/>
      <c r="AS58" s="353"/>
      <c r="AT58" s="353"/>
      <c r="AU58" s="353"/>
      <c r="AV58" s="353"/>
      <c r="AW58" s="353"/>
      <c r="BG58" s="647"/>
    </row>
    <row r="59" spans="1:59" s="27" customFormat="1" ht="15" customHeight="1">
      <c r="B59" s="797"/>
      <c r="C59" s="386"/>
      <c r="D59" s="666"/>
      <c r="E59" s="798"/>
      <c r="F59" s="730"/>
      <c r="G59" s="798"/>
      <c r="H59" s="387"/>
      <c r="I59" s="389"/>
      <c r="J59" s="434"/>
      <c r="K59" s="150">
        <f t="shared" si="57"/>
        <v>0</v>
      </c>
      <c r="L59" s="150">
        <f t="shared" si="58"/>
        <v>0</v>
      </c>
      <c r="M59" s="150"/>
      <c r="N59" s="150">
        <f t="shared" si="59"/>
        <v>0</v>
      </c>
      <c r="O59" s="655">
        <f t="shared" si="60"/>
        <v>0</v>
      </c>
      <c r="P59" s="655">
        <f t="shared" si="61"/>
        <v>0</v>
      </c>
      <c r="Q59" s="653">
        <f t="shared" si="62"/>
        <v>0</v>
      </c>
      <c r="R59" s="266">
        <f t="shared" si="39"/>
        <v>0</v>
      </c>
      <c r="S59" s="266">
        <f t="shared" si="40"/>
        <v>0</v>
      </c>
      <c r="T59" s="266">
        <f t="shared" si="41"/>
        <v>0</v>
      </c>
      <c r="U59" s="273">
        <f t="shared" si="42"/>
        <v>0</v>
      </c>
      <c r="V59" s="273">
        <f t="shared" si="43"/>
        <v>0</v>
      </c>
      <c r="W59" s="273">
        <f t="shared" si="44"/>
        <v>0</v>
      </c>
      <c r="X59" s="266">
        <f t="shared" si="45"/>
        <v>0</v>
      </c>
      <c r="Y59" s="266">
        <f t="shared" si="46"/>
        <v>0</v>
      </c>
      <c r="Z59" s="266">
        <f t="shared" si="47"/>
        <v>0</v>
      </c>
      <c r="AA59" s="266">
        <f t="shared" si="48"/>
        <v>0</v>
      </c>
      <c r="AB59" s="266">
        <f t="shared" si="63"/>
        <v>0</v>
      </c>
      <c r="AC59" s="353"/>
      <c r="AD59" s="653">
        <f t="shared" si="49"/>
        <v>0</v>
      </c>
      <c r="AE59" s="653">
        <f t="shared" si="50"/>
        <v>0</v>
      </c>
      <c r="AF59" s="653">
        <f t="shared" si="51"/>
        <v>0</v>
      </c>
      <c r="AG59" s="653">
        <f t="shared" si="52"/>
        <v>0</v>
      </c>
      <c r="AH59" s="653">
        <f t="shared" si="53"/>
        <v>0</v>
      </c>
      <c r="AI59" s="653">
        <f t="shared" si="54"/>
        <v>0</v>
      </c>
      <c r="AJ59" s="653">
        <f t="shared" si="55"/>
        <v>0</v>
      </c>
      <c r="AK59" s="653">
        <f t="shared" si="56"/>
        <v>0</v>
      </c>
      <c r="AL59" s="353"/>
      <c r="AM59" s="353"/>
      <c r="AN59" s="353"/>
      <c r="AO59" s="353"/>
      <c r="AP59" s="353"/>
      <c r="AQ59" s="353"/>
      <c r="AR59" s="353"/>
      <c r="AS59" s="353"/>
      <c r="AT59" s="353"/>
      <c r="AU59" s="353"/>
      <c r="AV59" s="353"/>
      <c r="AW59" s="353"/>
      <c r="BG59" s="647"/>
    </row>
    <row r="60" spans="1:59" s="27" customFormat="1" ht="15" customHeight="1">
      <c r="B60" s="797"/>
      <c r="C60" s="386"/>
      <c r="D60" s="666"/>
      <c r="E60" s="798"/>
      <c r="F60" s="730"/>
      <c r="G60" s="798"/>
      <c r="H60" s="387"/>
      <c r="I60" s="389"/>
      <c r="J60" s="434"/>
      <c r="K60" s="374">
        <f>C60*J60</f>
        <v>0</v>
      </c>
      <c r="L60" s="374">
        <f>K60*12</f>
        <v>0</v>
      </c>
      <c r="M60" s="150"/>
      <c r="N60" s="150">
        <f>J60+$G$22</f>
        <v>0</v>
      </c>
      <c r="O60" s="655">
        <f>I60*C60</f>
        <v>0</v>
      </c>
      <c r="P60" s="655">
        <f>I60*Q60</f>
        <v>0</v>
      </c>
      <c r="Q60" s="656">
        <f>IF(E60="yes",C60,0)</f>
        <v>0</v>
      </c>
      <c r="R60" s="276">
        <f t="shared" si="39"/>
        <v>0</v>
      </c>
      <c r="S60" s="276">
        <f t="shared" si="40"/>
        <v>0</v>
      </c>
      <c r="T60" s="276">
        <f t="shared" si="41"/>
        <v>0</v>
      </c>
      <c r="U60" s="275">
        <f t="shared" si="42"/>
        <v>0</v>
      </c>
      <c r="V60" s="275">
        <f t="shared" si="43"/>
        <v>0</v>
      </c>
      <c r="W60" s="275">
        <f t="shared" si="44"/>
        <v>0</v>
      </c>
      <c r="X60" s="276">
        <f t="shared" si="45"/>
        <v>0</v>
      </c>
      <c r="Y60" s="276">
        <f t="shared" si="46"/>
        <v>0</v>
      </c>
      <c r="Z60" s="276">
        <f t="shared" si="47"/>
        <v>0</v>
      </c>
      <c r="AA60" s="276">
        <f t="shared" si="48"/>
        <v>0</v>
      </c>
      <c r="AB60" s="276">
        <f>IF(G60="Unrestricted",C60,0)</f>
        <v>0</v>
      </c>
      <c r="AC60" s="353"/>
      <c r="AD60" s="653">
        <f t="shared" si="49"/>
        <v>0</v>
      </c>
      <c r="AE60" s="653">
        <f t="shared" si="50"/>
        <v>0</v>
      </c>
      <c r="AF60" s="653">
        <f t="shared" si="51"/>
        <v>0</v>
      </c>
      <c r="AG60" s="653">
        <f t="shared" si="52"/>
        <v>0</v>
      </c>
      <c r="AH60" s="653">
        <f t="shared" si="53"/>
        <v>0</v>
      </c>
      <c r="AI60" s="653">
        <f t="shared" si="54"/>
        <v>0</v>
      </c>
      <c r="AJ60" s="653">
        <f t="shared" si="55"/>
        <v>0</v>
      </c>
      <c r="AK60" s="653">
        <f t="shared" si="56"/>
        <v>0</v>
      </c>
      <c r="AL60" s="353"/>
      <c r="AM60" s="353"/>
      <c r="AN60" s="353"/>
      <c r="AO60" s="353"/>
      <c r="AP60" s="353"/>
      <c r="AQ60" s="353"/>
      <c r="AR60" s="353"/>
      <c r="AS60" s="353"/>
      <c r="AT60" s="353"/>
      <c r="AU60" s="353"/>
      <c r="AV60" s="353"/>
      <c r="AW60" s="353"/>
      <c r="BG60" s="647"/>
    </row>
    <row r="61" spans="1:59" s="27" customFormat="1" ht="14.5">
      <c r="B61" s="39" t="s">
        <v>201</v>
      </c>
      <c r="C61" s="103">
        <f>SUM(C51:C60)</f>
        <v>0</v>
      </c>
      <c r="D61" s="103"/>
      <c r="E61" s="103">
        <f>Q61</f>
        <v>0</v>
      </c>
      <c r="F61" s="103"/>
      <c r="G61" s="803">
        <f>(C51*G51)+(C52*G52)+(C53*G53)+(C54*G54)+(C55*G55)+(C56*G56)+(C57*G57)+(C58*G58)+(C59*G59)+(C60*G60)</f>
        <v>0</v>
      </c>
      <c r="H61" s="103"/>
      <c r="I61" s="103"/>
      <c r="K61" s="150">
        <f>SUM(K51:K60)</f>
        <v>0</v>
      </c>
      <c r="L61" s="150">
        <f>SUM(L51:L60)</f>
        <v>0</v>
      </c>
      <c r="M61" s="150"/>
      <c r="N61" s="436"/>
      <c r="O61" s="815">
        <f>SUM(O51:O60)</f>
        <v>0</v>
      </c>
      <c r="P61" s="815">
        <f>SUM(P51:P60)</f>
        <v>0</v>
      </c>
      <c r="Q61" s="645">
        <f>SUM(Q51:Q60)</f>
        <v>0</v>
      </c>
      <c r="R61" s="645">
        <f t="shared" ref="R61:AB61" si="64">SUM(R51:R60)</f>
        <v>0</v>
      </c>
      <c r="S61" s="645">
        <f t="shared" si="64"/>
        <v>0</v>
      </c>
      <c r="T61" s="645">
        <f t="shared" si="64"/>
        <v>0</v>
      </c>
      <c r="U61" s="274">
        <f t="shared" si="64"/>
        <v>0</v>
      </c>
      <c r="V61" s="274">
        <f t="shared" si="64"/>
        <v>0</v>
      </c>
      <c r="W61" s="274">
        <f t="shared" si="64"/>
        <v>0</v>
      </c>
      <c r="X61" s="274">
        <f t="shared" si="64"/>
        <v>0</v>
      </c>
      <c r="Y61" s="274">
        <f t="shared" si="64"/>
        <v>0</v>
      </c>
      <c r="Z61" s="274">
        <f t="shared" si="64"/>
        <v>0</v>
      </c>
      <c r="AA61" s="274">
        <f t="shared" si="64"/>
        <v>0</v>
      </c>
      <c r="AB61" s="274">
        <f t="shared" si="64"/>
        <v>0</v>
      </c>
      <c r="AC61" s="353"/>
      <c r="AD61" s="645">
        <f t="shared" ref="AD61:AK61" si="65">SUM(AD51:AD60)</f>
        <v>0</v>
      </c>
      <c r="AE61" s="665">
        <f t="shared" si="65"/>
        <v>0</v>
      </c>
      <c r="AF61" s="665">
        <f t="shared" si="65"/>
        <v>0</v>
      </c>
      <c r="AG61" s="665">
        <f t="shared" si="65"/>
        <v>0</v>
      </c>
      <c r="AH61" s="665">
        <f t="shared" si="65"/>
        <v>0</v>
      </c>
      <c r="AI61" s="665">
        <f t="shared" si="65"/>
        <v>0</v>
      </c>
      <c r="AJ61" s="665">
        <f t="shared" si="65"/>
        <v>0</v>
      </c>
      <c r="AK61" s="665">
        <f t="shared" si="65"/>
        <v>0</v>
      </c>
      <c r="AL61" s="353"/>
      <c r="AM61" s="353"/>
      <c r="AN61" s="353"/>
      <c r="AO61" s="353"/>
      <c r="AP61" s="353"/>
      <c r="AQ61" s="353"/>
      <c r="AR61" s="353"/>
      <c r="AS61" s="353"/>
      <c r="AT61" s="353"/>
      <c r="AU61" s="353"/>
      <c r="AV61" s="353"/>
      <c r="AW61" s="353"/>
      <c r="BG61" s="647"/>
    </row>
    <row r="62" spans="1:59" s="27" customFormat="1" ht="52" customHeight="1">
      <c r="B62" s="801" t="s">
        <v>949</v>
      </c>
      <c r="C62" s="795" t="s">
        <v>197</v>
      </c>
      <c r="D62" s="793" t="s">
        <v>292</v>
      </c>
      <c r="E62" s="793" t="s">
        <v>299</v>
      </c>
      <c r="F62" s="257" t="s">
        <v>500</v>
      </c>
      <c r="G62" s="793" t="s">
        <v>784</v>
      </c>
      <c r="H62" s="795" t="s">
        <v>501</v>
      </c>
      <c r="I62" s="793" t="s">
        <v>208</v>
      </c>
      <c r="J62" s="793" t="s">
        <v>301</v>
      </c>
      <c r="K62" s="793" t="s">
        <v>198</v>
      </c>
      <c r="L62" s="793" t="s">
        <v>199</v>
      </c>
      <c r="M62" s="103"/>
      <c r="N62" s="793" t="s">
        <v>209</v>
      </c>
      <c r="O62" s="654" t="s">
        <v>200</v>
      </c>
      <c r="P62" s="654" t="s">
        <v>303</v>
      </c>
      <c r="Q62" s="654" t="s">
        <v>304</v>
      </c>
      <c r="R62" s="796" t="s">
        <v>785</v>
      </c>
      <c r="S62" s="796" t="s">
        <v>786</v>
      </c>
      <c r="T62" s="796" t="s">
        <v>787</v>
      </c>
      <c r="U62" s="271">
        <v>0.2</v>
      </c>
      <c r="V62" s="271">
        <v>0.3</v>
      </c>
      <c r="W62" s="271">
        <v>0.4</v>
      </c>
      <c r="X62" s="271">
        <v>0.5</v>
      </c>
      <c r="Y62" s="271">
        <v>0.6</v>
      </c>
      <c r="Z62" s="271">
        <v>0.7</v>
      </c>
      <c r="AA62" s="271">
        <v>0.8</v>
      </c>
      <c r="AB62" s="266" t="s">
        <v>308</v>
      </c>
      <c r="AC62" s="353"/>
      <c r="AD62" s="661" t="s">
        <v>689</v>
      </c>
      <c r="AE62" s="661" t="s">
        <v>690</v>
      </c>
      <c r="AF62" s="661" t="s">
        <v>691</v>
      </c>
      <c r="AG62" s="661" t="s">
        <v>692</v>
      </c>
      <c r="AH62" s="661" t="s">
        <v>734</v>
      </c>
      <c r="AI62" s="661" t="s">
        <v>735</v>
      </c>
      <c r="AJ62" s="661" t="s">
        <v>682</v>
      </c>
      <c r="AK62" s="661" t="s">
        <v>727</v>
      </c>
      <c r="AL62" s="353"/>
      <c r="AM62" s="353"/>
      <c r="AN62" s="353"/>
      <c r="AO62" s="353"/>
      <c r="AP62" s="353"/>
      <c r="AQ62" s="353"/>
      <c r="AR62" s="353"/>
      <c r="AS62" s="353"/>
      <c r="AT62" s="353"/>
      <c r="AU62" s="353"/>
      <c r="AV62" s="353"/>
      <c r="AW62" s="353"/>
      <c r="BG62" s="647"/>
    </row>
    <row r="63" spans="1:59" s="27" customFormat="1" ht="15" customHeight="1">
      <c r="B63" s="797"/>
      <c r="C63" s="386"/>
      <c r="D63" s="666"/>
      <c r="E63" s="798"/>
      <c r="F63" s="730"/>
      <c r="G63" s="798"/>
      <c r="H63" s="387"/>
      <c r="I63" s="389"/>
      <c r="J63" s="434"/>
      <c r="K63" s="150">
        <f>C63*J63</f>
        <v>0</v>
      </c>
      <c r="L63" s="150">
        <f>K63*12</f>
        <v>0</v>
      </c>
      <c r="M63" s="103"/>
      <c r="N63" s="150">
        <f>J63+$H$22</f>
        <v>0</v>
      </c>
      <c r="O63" s="655">
        <f>I63*C63</f>
        <v>0</v>
      </c>
      <c r="P63" s="655">
        <f>I63*Q63</f>
        <v>0</v>
      </c>
      <c r="Q63" s="653">
        <f>IF(E63="yes",C63,0)</f>
        <v>0</v>
      </c>
      <c r="R63" s="266">
        <f t="shared" ref="R63:R72" si="66">IF(B63="New Construction",C63,0)</f>
        <v>0</v>
      </c>
      <c r="S63" s="266">
        <f t="shared" ref="S63:S72" si="67">IF(B63="Rehabilitation",C63,0)</f>
        <v>0</v>
      </c>
      <c r="T63" s="266">
        <f t="shared" ref="T63:T72" si="68">IF(B63="Adaptive/Historic",C63,0)</f>
        <v>0</v>
      </c>
      <c r="U63" s="273">
        <f t="shared" ref="U63:U72" si="69">IF(G63=20%,C63,0)</f>
        <v>0</v>
      </c>
      <c r="V63" s="273">
        <f t="shared" ref="V63:V72" si="70">IF(G63=30%,C63,0)</f>
        <v>0</v>
      </c>
      <c r="W63" s="273">
        <f t="shared" ref="W63:W72" si="71">IF(G63=40%,C63,0)</f>
        <v>0</v>
      </c>
      <c r="X63" s="266">
        <f t="shared" ref="X63:X72" si="72">IF(G63=50%,C63,0)</f>
        <v>0</v>
      </c>
      <c r="Y63" s="266">
        <f t="shared" ref="Y63:Y72" si="73">IF(G63=60%,C63,0)</f>
        <v>0</v>
      </c>
      <c r="Z63" s="266">
        <f t="shared" ref="Z63:Z72" si="74">IF(G63=70%,C63,0)</f>
        <v>0</v>
      </c>
      <c r="AA63" s="266">
        <f t="shared" ref="AA63:AA72" si="75">IF(G63=80%,C63,0)</f>
        <v>0</v>
      </c>
      <c r="AB63" s="266">
        <f>IF(G63="Unrestricted",C63,0)</f>
        <v>0</v>
      </c>
      <c r="AC63" s="353"/>
      <c r="AD63" s="653">
        <f t="shared" ref="AD63:AD72" si="76">IF(D63=$AL$10,C63,0)</f>
        <v>0</v>
      </c>
      <c r="AE63" s="653">
        <f t="shared" ref="AE63:AE72" si="77">IF(D63=$AL$11,C63,0)</f>
        <v>0</v>
      </c>
      <c r="AF63" s="653">
        <f t="shared" ref="AF63:AF72" si="78">IF(D63=$AL$12,C63,0)</f>
        <v>0</v>
      </c>
      <c r="AG63" s="653">
        <f t="shared" ref="AG63:AG72" si="79">IF(D63=$AL$13,C63,0)</f>
        <v>0</v>
      </c>
      <c r="AH63" s="653">
        <f t="shared" ref="AH63:AH72" si="80">IF(D63=$AL$14,C63,0)</f>
        <v>0</v>
      </c>
      <c r="AI63" s="653">
        <f t="shared" ref="AI63:AI72" si="81">IF(D63=$AL$15,C63,0)</f>
        <v>0</v>
      </c>
      <c r="AJ63" s="653">
        <f t="shared" ref="AJ63:AJ72" si="82">IF(D63=$AL$8,C63,0)</f>
        <v>0</v>
      </c>
      <c r="AK63" s="653">
        <f t="shared" ref="AK63:AK72" si="83">IF(D63=$AL$9,C63,0)</f>
        <v>0</v>
      </c>
      <c r="AL63" s="353"/>
      <c r="AM63" s="353"/>
      <c r="AN63" s="353"/>
      <c r="AO63" s="353"/>
      <c r="AP63" s="353"/>
      <c r="AQ63" s="353"/>
      <c r="AR63" s="353"/>
      <c r="AS63" s="353"/>
      <c r="AT63" s="353"/>
      <c r="AU63" s="353"/>
      <c r="AV63" s="353"/>
      <c r="AW63" s="353"/>
      <c r="BG63" s="647"/>
    </row>
    <row r="64" spans="1:59" s="27" customFormat="1" ht="15" customHeight="1">
      <c r="B64" s="797"/>
      <c r="C64" s="386"/>
      <c r="D64" s="666"/>
      <c r="E64" s="798"/>
      <c r="F64" s="730"/>
      <c r="G64" s="798"/>
      <c r="H64" s="387"/>
      <c r="I64" s="389"/>
      <c r="J64" s="434"/>
      <c r="K64" s="150">
        <f>C64*J64</f>
        <v>0</v>
      </c>
      <c r="L64" s="150">
        <f>K64*12</f>
        <v>0</v>
      </c>
      <c r="M64" s="103"/>
      <c r="N64" s="150">
        <f>J64+$H$22</f>
        <v>0</v>
      </c>
      <c r="O64" s="655">
        <f>I64*C64</f>
        <v>0</v>
      </c>
      <c r="P64" s="655">
        <f>I64*Q64</f>
        <v>0</v>
      </c>
      <c r="Q64" s="653">
        <f>IF(E64="yes",C64,0)</f>
        <v>0</v>
      </c>
      <c r="R64" s="266">
        <f t="shared" si="66"/>
        <v>0</v>
      </c>
      <c r="S64" s="266">
        <f t="shared" si="67"/>
        <v>0</v>
      </c>
      <c r="T64" s="266">
        <f t="shared" si="68"/>
        <v>0</v>
      </c>
      <c r="U64" s="273">
        <f t="shared" si="69"/>
        <v>0</v>
      </c>
      <c r="V64" s="273">
        <f t="shared" si="70"/>
        <v>0</v>
      </c>
      <c r="W64" s="273">
        <f t="shared" si="71"/>
        <v>0</v>
      </c>
      <c r="X64" s="266">
        <f t="shared" si="72"/>
        <v>0</v>
      </c>
      <c r="Y64" s="266">
        <f t="shared" si="73"/>
        <v>0</v>
      </c>
      <c r="Z64" s="266">
        <f t="shared" si="74"/>
        <v>0</v>
      </c>
      <c r="AA64" s="266">
        <f t="shared" si="75"/>
        <v>0</v>
      </c>
      <c r="AB64" s="266">
        <f>IF(G64="Unrestricted",C64,0)</f>
        <v>0</v>
      </c>
      <c r="AC64" s="353"/>
      <c r="AD64" s="653">
        <f t="shared" si="76"/>
        <v>0</v>
      </c>
      <c r="AE64" s="653">
        <f t="shared" si="77"/>
        <v>0</v>
      </c>
      <c r="AF64" s="653">
        <f t="shared" si="78"/>
        <v>0</v>
      </c>
      <c r="AG64" s="653">
        <f t="shared" si="79"/>
        <v>0</v>
      </c>
      <c r="AH64" s="653">
        <f t="shared" si="80"/>
        <v>0</v>
      </c>
      <c r="AI64" s="653">
        <f t="shared" si="81"/>
        <v>0</v>
      </c>
      <c r="AJ64" s="653">
        <f t="shared" si="82"/>
        <v>0</v>
      </c>
      <c r="AK64" s="653">
        <f t="shared" si="83"/>
        <v>0</v>
      </c>
      <c r="AL64" s="353"/>
      <c r="AM64" s="353"/>
      <c r="AN64" s="353"/>
      <c r="AO64" s="353"/>
      <c r="AP64" s="353"/>
      <c r="AQ64" s="353"/>
      <c r="AR64" s="353"/>
      <c r="AS64" s="353"/>
      <c r="AT64" s="353"/>
      <c r="AU64" s="353"/>
      <c r="AV64" s="353"/>
      <c r="AW64" s="353"/>
      <c r="BG64" s="647"/>
    </row>
    <row r="65" spans="2:59" s="27" customFormat="1" ht="15" customHeight="1">
      <c r="B65" s="797"/>
      <c r="C65" s="386"/>
      <c r="D65" s="666"/>
      <c r="E65" s="798"/>
      <c r="F65" s="730"/>
      <c r="G65" s="798"/>
      <c r="H65" s="387"/>
      <c r="I65" s="389"/>
      <c r="J65" s="434"/>
      <c r="K65" s="150">
        <f>C65*J65</f>
        <v>0</v>
      </c>
      <c r="L65" s="150">
        <f>K65*12</f>
        <v>0</v>
      </c>
      <c r="M65" s="103"/>
      <c r="N65" s="150">
        <f>J65+$H$22</f>
        <v>0</v>
      </c>
      <c r="O65" s="655">
        <f>I65*C65</f>
        <v>0</v>
      </c>
      <c r="P65" s="655">
        <f>I65*Q65</f>
        <v>0</v>
      </c>
      <c r="Q65" s="653">
        <f>IF(E65="yes",C65,0)</f>
        <v>0</v>
      </c>
      <c r="R65" s="266">
        <f t="shared" si="66"/>
        <v>0</v>
      </c>
      <c r="S65" s="266">
        <f t="shared" si="67"/>
        <v>0</v>
      </c>
      <c r="T65" s="266">
        <f t="shared" si="68"/>
        <v>0</v>
      </c>
      <c r="U65" s="273">
        <f t="shared" si="69"/>
        <v>0</v>
      </c>
      <c r="V65" s="273">
        <f t="shared" si="70"/>
        <v>0</v>
      </c>
      <c r="W65" s="273">
        <f t="shared" si="71"/>
        <v>0</v>
      </c>
      <c r="X65" s="266">
        <f t="shared" si="72"/>
        <v>0</v>
      </c>
      <c r="Y65" s="266">
        <f t="shared" si="73"/>
        <v>0</v>
      </c>
      <c r="Z65" s="266">
        <f t="shared" si="74"/>
        <v>0</v>
      </c>
      <c r="AA65" s="266">
        <f t="shared" si="75"/>
        <v>0</v>
      </c>
      <c r="AB65" s="266">
        <f>IF(G65="Unrestricted",C65,0)</f>
        <v>0</v>
      </c>
      <c r="AC65" s="353"/>
      <c r="AD65" s="653">
        <f t="shared" si="76"/>
        <v>0</v>
      </c>
      <c r="AE65" s="653">
        <f t="shared" si="77"/>
        <v>0</v>
      </c>
      <c r="AF65" s="653">
        <f t="shared" si="78"/>
        <v>0</v>
      </c>
      <c r="AG65" s="653">
        <f t="shared" si="79"/>
        <v>0</v>
      </c>
      <c r="AH65" s="653">
        <f t="shared" si="80"/>
        <v>0</v>
      </c>
      <c r="AI65" s="653">
        <f t="shared" si="81"/>
        <v>0</v>
      </c>
      <c r="AJ65" s="653">
        <f t="shared" si="82"/>
        <v>0</v>
      </c>
      <c r="AK65" s="653">
        <f t="shared" si="83"/>
        <v>0</v>
      </c>
      <c r="AL65" s="353"/>
      <c r="AM65" s="353"/>
      <c r="AN65" s="353"/>
      <c r="AO65" s="353"/>
      <c r="AP65" s="353"/>
      <c r="AQ65" s="353"/>
      <c r="AR65" s="353"/>
      <c r="AS65" s="353"/>
      <c r="AT65" s="353"/>
      <c r="AU65" s="353"/>
      <c r="AV65" s="353"/>
      <c r="AW65" s="353"/>
      <c r="BG65" s="647"/>
    </row>
    <row r="66" spans="2:59" s="27" customFormat="1" ht="15" customHeight="1">
      <c r="B66" s="797"/>
      <c r="C66" s="386"/>
      <c r="D66" s="666"/>
      <c r="E66" s="798"/>
      <c r="F66" s="730"/>
      <c r="G66" s="798"/>
      <c r="H66" s="387"/>
      <c r="I66" s="389"/>
      <c r="J66" s="434"/>
      <c r="K66" s="150">
        <f>C66*J66</f>
        <v>0</v>
      </c>
      <c r="L66" s="150">
        <f>K66*12</f>
        <v>0</v>
      </c>
      <c r="M66" s="103"/>
      <c r="N66" s="150">
        <f>J66+$H$22</f>
        <v>0</v>
      </c>
      <c r="O66" s="655">
        <f>I66*C66</f>
        <v>0</v>
      </c>
      <c r="P66" s="655">
        <f>I66*Q66</f>
        <v>0</v>
      </c>
      <c r="Q66" s="653">
        <f>IF(E66="yes",C66,0)</f>
        <v>0</v>
      </c>
      <c r="R66" s="266">
        <f t="shared" si="66"/>
        <v>0</v>
      </c>
      <c r="S66" s="266">
        <f t="shared" si="67"/>
        <v>0</v>
      </c>
      <c r="T66" s="266">
        <f t="shared" si="68"/>
        <v>0</v>
      </c>
      <c r="U66" s="273">
        <f t="shared" si="69"/>
        <v>0</v>
      </c>
      <c r="V66" s="273">
        <f t="shared" si="70"/>
        <v>0</v>
      </c>
      <c r="W66" s="273">
        <f t="shared" si="71"/>
        <v>0</v>
      </c>
      <c r="X66" s="266">
        <f t="shared" si="72"/>
        <v>0</v>
      </c>
      <c r="Y66" s="266">
        <f t="shared" si="73"/>
        <v>0</v>
      </c>
      <c r="Z66" s="266">
        <f t="shared" si="74"/>
        <v>0</v>
      </c>
      <c r="AA66" s="266">
        <f t="shared" si="75"/>
        <v>0</v>
      </c>
      <c r="AB66" s="266">
        <f>IF(G66="Unrestricted",C66,0)</f>
        <v>0</v>
      </c>
      <c r="AC66" s="353"/>
      <c r="AD66" s="653">
        <f t="shared" si="76"/>
        <v>0</v>
      </c>
      <c r="AE66" s="653">
        <f t="shared" si="77"/>
        <v>0</v>
      </c>
      <c r="AF66" s="653">
        <f t="shared" si="78"/>
        <v>0</v>
      </c>
      <c r="AG66" s="653">
        <f t="shared" si="79"/>
        <v>0</v>
      </c>
      <c r="AH66" s="653">
        <f t="shared" si="80"/>
        <v>0</v>
      </c>
      <c r="AI66" s="653">
        <f t="shared" si="81"/>
        <v>0</v>
      </c>
      <c r="AJ66" s="653">
        <f t="shared" si="82"/>
        <v>0</v>
      </c>
      <c r="AK66" s="653">
        <f t="shared" si="83"/>
        <v>0</v>
      </c>
      <c r="AL66" s="353"/>
      <c r="AM66" s="353"/>
      <c r="AN66" s="353"/>
      <c r="AO66" s="353"/>
      <c r="AP66" s="353"/>
      <c r="AQ66" s="353"/>
      <c r="AR66" s="353"/>
      <c r="AS66" s="353"/>
      <c r="AT66" s="353"/>
      <c r="AU66" s="353"/>
      <c r="AV66" s="353"/>
      <c r="AW66" s="353"/>
      <c r="BG66" s="647"/>
    </row>
    <row r="67" spans="2:59" s="27" customFormat="1" ht="15" customHeight="1">
      <c r="B67" s="797"/>
      <c r="C67" s="386"/>
      <c r="D67" s="666"/>
      <c r="E67" s="798"/>
      <c r="F67" s="730"/>
      <c r="G67" s="798"/>
      <c r="H67" s="387"/>
      <c r="I67" s="389"/>
      <c r="J67" s="434"/>
      <c r="K67" s="150">
        <f t="shared" ref="K67:K71" si="84">C67*J67</f>
        <v>0</v>
      </c>
      <c r="L67" s="150">
        <f t="shared" ref="L67:L71" si="85">K67*12</f>
        <v>0</v>
      </c>
      <c r="M67" s="103"/>
      <c r="N67" s="150">
        <f t="shared" ref="N67:N71" si="86">J67+$H$22</f>
        <v>0</v>
      </c>
      <c r="O67" s="655">
        <f t="shared" ref="O67:O71" si="87">I67*C67</f>
        <v>0</v>
      </c>
      <c r="P67" s="655">
        <f t="shared" ref="P67:P71" si="88">I67*Q67</f>
        <v>0</v>
      </c>
      <c r="Q67" s="653">
        <f t="shared" ref="Q67:Q71" si="89">IF(E67="yes",C67,0)</f>
        <v>0</v>
      </c>
      <c r="R67" s="266">
        <f t="shared" si="66"/>
        <v>0</v>
      </c>
      <c r="S67" s="266">
        <f t="shared" si="67"/>
        <v>0</v>
      </c>
      <c r="T67" s="266">
        <f t="shared" si="68"/>
        <v>0</v>
      </c>
      <c r="U67" s="273">
        <f t="shared" si="69"/>
        <v>0</v>
      </c>
      <c r="V67" s="273">
        <f t="shared" si="70"/>
        <v>0</v>
      </c>
      <c r="W67" s="273">
        <f t="shared" si="71"/>
        <v>0</v>
      </c>
      <c r="X67" s="266">
        <f t="shared" si="72"/>
        <v>0</v>
      </c>
      <c r="Y67" s="266">
        <f t="shared" si="73"/>
        <v>0</v>
      </c>
      <c r="Z67" s="266">
        <f t="shared" si="74"/>
        <v>0</v>
      </c>
      <c r="AA67" s="266">
        <f t="shared" si="75"/>
        <v>0</v>
      </c>
      <c r="AB67" s="266">
        <f t="shared" ref="AB67:AB71" si="90">IF(G67="Unrestricted",C67,0)</f>
        <v>0</v>
      </c>
      <c r="AC67" s="353"/>
      <c r="AD67" s="653">
        <f t="shared" si="76"/>
        <v>0</v>
      </c>
      <c r="AE67" s="653">
        <f t="shared" si="77"/>
        <v>0</v>
      </c>
      <c r="AF67" s="653">
        <f t="shared" si="78"/>
        <v>0</v>
      </c>
      <c r="AG67" s="653">
        <f t="shared" si="79"/>
        <v>0</v>
      </c>
      <c r="AH67" s="653">
        <f t="shared" si="80"/>
        <v>0</v>
      </c>
      <c r="AI67" s="653">
        <f t="shared" si="81"/>
        <v>0</v>
      </c>
      <c r="AJ67" s="653">
        <f t="shared" si="82"/>
        <v>0</v>
      </c>
      <c r="AK67" s="653">
        <f t="shared" si="83"/>
        <v>0</v>
      </c>
      <c r="AL67" s="353"/>
      <c r="AM67" s="353"/>
      <c r="AN67" s="353"/>
      <c r="AO67" s="353"/>
      <c r="AP67" s="353"/>
      <c r="AQ67" s="353"/>
      <c r="AR67" s="353"/>
      <c r="AS67" s="353"/>
      <c r="AT67" s="353"/>
      <c r="AU67" s="353"/>
      <c r="AV67" s="353"/>
      <c r="AW67" s="353"/>
      <c r="BG67" s="647"/>
    </row>
    <row r="68" spans="2:59" s="27" customFormat="1" ht="15" customHeight="1">
      <c r="B68" s="797"/>
      <c r="C68" s="386"/>
      <c r="D68" s="666"/>
      <c r="E68" s="798"/>
      <c r="F68" s="730"/>
      <c r="G68" s="798"/>
      <c r="H68" s="387"/>
      <c r="I68" s="389"/>
      <c r="J68" s="434"/>
      <c r="K68" s="150">
        <f t="shared" si="84"/>
        <v>0</v>
      </c>
      <c r="L68" s="150">
        <f t="shared" si="85"/>
        <v>0</v>
      </c>
      <c r="M68" s="103"/>
      <c r="N68" s="150">
        <f t="shared" si="86"/>
        <v>0</v>
      </c>
      <c r="O68" s="655">
        <f t="shared" si="87"/>
        <v>0</v>
      </c>
      <c r="P68" s="655">
        <f t="shared" si="88"/>
        <v>0</v>
      </c>
      <c r="Q68" s="653">
        <f t="shared" si="89"/>
        <v>0</v>
      </c>
      <c r="R68" s="266">
        <f t="shared" si="66"/>
        <v>0</v>
      </c>
      <c r="S68" s="266">
        <f t="shared" si="67"/>
        <v>0</v>
      </c>
      <c r="T68" s="266">
        <f t="shared" si="68"/>
        <v>0</v>
      </c>
      <c r="U68" s="273">
        <f t="shared" si="69"/>
        <v>0</v>
      </c>
      <c r="V68" s="273">
        <f t="shared" si="70"/>
        <v>0</v>
      </c>
      <c r="W68" s="273">
        <f t="shared" si="71"/>
        <v>0</v>
      </c>
      <c r="X68" s="266">
        <f t="shared" si="72"/>
        <v>0</v>
      </c>
      <c r="Y68" s="266">
        <f t="shared" si="73"/>
        <v>0</v>
      </c>
      <c r="Z68" s="266">
        <f t="shared" si="74"/>
        <v>0</v>
      </c>
      <c r="AA68" s="266">
        <f t="shared" si="75"/>
        <v>0</v>
      </c>
      <c r="AB68" s="266">
        <f t="shared" si="90"/>
        <v>0</v>
      </c>
      <c r="AC68" s="353"/>
      <c r="AD68" s="653">
        <f t="shared" si="76"/>
        <v>0</v>
      </c>
      <c r="AE68" s="653">
        <f t="shared" si="77"/>
        <v>0</v>
      </c>
      <c r="AF68" s="653">
        <f t="shared" si="78"/>
        <v>0</v>
      </c>
      <c r="AG68" s="653">
        <f t="shared" si="79"/>
        <v>0</v>
      </c>
      <c r="AH68" s="653">
        <f t="shared" si="80"/>
        <v>0</v>
      </c>
      <c r="AI68" s="653">
        <f t="shared" si="81"/>
        <v>0</v>
      </c>
      <c r="AJ68" s="653">
        <f t="shared" si="82"/>
        <v>0</v>
      </c>
      <c r="AK68" s="653">
        <f t="shared" si="83"/>
        <v>0</v>
      </c>
      <c r="AL68" s="353"/>
      <c r="AM68" s="353"/>
      <c r="AN68" s="353"/>
      <c r="AO68" s="353"/>
      <c r="AP68" s="353"/>
      <c r="AQ68" s="353"/>
      <c r="AR68" s="353"/>
      <c r="AS68" s="353"/>
      <c r="AT68" s="353"/>
      <c r="AU68" s="353"/>
      <c r="AV68" s="353"/>
      <c r="AW68" s="353"/>
      <c r="BG68" s="647"/>
    </row>
    <row r="69" spans="2:59" s="27" customFormat="1" ht="15" customHeight="1">
      <c r="B69" s="797"/>
      <c r="C69" s="386"/>
      <c r="D69" s="666"/>
      <c r="E69" s="798"/>
      <c r="F69" s="730"/>
      <c r="G69" s="798"/>
      <c r="H69" s="387"/>
      <c r="I69" s="389"/>
      <c r="J69" s="434"/>
      <c r="K69" s="150">
        <f t="shared" si="84"/>
        <v>0</v>
      </c>
      <c r="L69" s="150">
        <f t="shared" si="85"/>
        <v>0</v>
      </c>
      <c r="M69" s="103"/>
      <c r="N69" s="150">
        <f t="shared" si="86"/>
        <v>0</v>
      </c>
      <c r="O69" s="655">
        <f t="shared" si="87"/>
        <v>0</v>
      </c>
      <c r="P69" s="655">
        <f t="shared" si="88"/>
        <v>0</v>
      </c>
      <c r="Q69" s="653">
        <f t="shared" si="89"/>
        <v>0</v>
      </c>
      <c r="R69" s="266">
        <f t="shared" si="66"/>
        <v>0</v>
      </c>
      <c r="S69" s="266">
        <f t="shared" si="67"/>
        <v>0</v>
      </c>
      <c r="T69" s="266">
        <f t="shared" si="68"/>
        <v>0</v>
      </c>
      <c r="U69" s="273">
        <f t="shared" si="69"/>
        <v>0</v>
      </c>
      <c r="V69" s="273">
        <f t="shared" si="70"/>
        <v>0</v>
      </c>
      <c r="W69" s="273">
        <f t="shared" si="71"/>
        <v>0</v>
      </c>
      <c r="X69" s="266">
        <f t="shared" si="72"/>
        <v>0</v>
      </c>
      <c r="Y69" s="266">
        <f t="shared" si="73"/>
        <v>0</v>
      </c>
      <c r="Z69" s="266">
        <f t="shared" si="74"/>
        <v>0</v>
      </c>
      <c r="AA69" s="266">
        <f t="shared" si="75"/>
        <v>0</v>
      </c>
      <c r="AB69" s="266">
        <f t="shared" si="90"/>
        <v>0</v>
      </c>
      <c r="AC69" s="353"/>
      <c r="AD69" s="653">
        <f t="shared" si="76"/>
        <v>0</v>
      </c>
      <c r="AE69" s="653">
        <f t="shared" si="77"/>
        <v>0</v>
      </c>
      <c r="AF69" s="653">
        <f t="shared" si="78"/>
        <v>0</v>
      </c>
      <c r="AG69" s="653">
        <f t="shared" si="79"/>
        <v>0</v>
      </c>
      <c r="AH69" s="653">
        <f t="shared" si="80"/>
        <v>0</v>
      </c>
      <c r="AI69" s="653">
        <f t="shared" si="81"/>
        <v>0</v>
      </c>
      <c r="AJ69" s="653">
        <f t="shared" si="82"/>
        <v>0</v>
      </c>
      <c r="AK69" s="653">
        <f t="shared" si="83"/>
        <v>0</v>
      </c>
      <c r="AL69" s="353"/>
      <c r="AM69" s="353"/>
      <c r="AN69" s="353"/>
      <c r="AO69" s="353"/>
      <c r="AP69" s="353"/>
      <c r="AQ69" s="353"/>
      <c r="AR69" s="353"/>
      <c r="AS69" s="353"/>
      <c r="AT69" s="353"/>
      <c r="AU69" s="353"/>
      <c r="AV69" s="353"/>
      <c r="AW69" s="353"/>
      <c r="BG69" s="647"/>
    </row>
    <row r="70" spans="2:59" s="27" customFormat="1" ht="15" customHeight="1">
      <c r="B70" s="797"/>
      <c r="C70" s="386"/>
      <c r="D70" s="666"/>
      <c r="E70" s="798"/>
      <c r="F70" s="730"/>
      <c r="G70" s="798"/>
      <c r="H70" s="387"/>
      <c r="I70" s="389"/>
      <c r="J70" s="434"/>
      <c r="K70" s="150">
        <f t="shared" si="84"/>
        <v>0</v>
      </c>
      <c r="L70" s="150">
        <f t="shared" si="85"/>
        <v>0</v>
      </c>
      <c r="M70" s="103"/>
      <c r="N70" s="150">
        <f t="shared" si="86"/>
        <v>0</v>
      </c>
      <c r="O70" s="655">
        <f t="shared" si="87"/>
        <v>0</v>
      </c>
      <c r="P70" s="655">
        <f t="shared" si="88"/>
        <v>0</v>
      </c>
      <c r="Q70" s="653">
        <f t="shared" si="89"/>
        <v>0</v>
      </c>
      <c r="R70" s="266">
        <f t="shared" si="66"/>
        <v>0</v>
      </c>
      <c r="S70" s="266">
        <f t="shared" si="67"/>
        <v>0</v>
      </c>
      <c r="T70" s="266">
        <f t="shared" si="68"/>
        <v>0</v>
      </c>
      <c r="U70" s="273">
        <f t="shared" si="69"/>
        <v>0</v>
      </c>
      <c r="V70" s="273">
        <f t="shared" si="70"/>
        <v>0</v>
      </c>
      <c r="W70" s="273">
        <f t="shared" si="71"/>
        <v>0</v>
      </c>
      <c r="X70" s="266">
        <f t="shared" si="72"/>
        <v>0</v>
      </c>
      <c r="Y70" s="266">
        <f t="shared" si="73"/>
        <v>0</v>
      </c>
      <c r="Z70" s="266">
        <f t="shared" si="74"/>
        <v>0</v>
      </c>
      <c r="AA70" s="266">
        <f t="shared" si="75"/>
        <v>0</v>
      </c>
      <c r="AB70" s="266">
        <f t="shared" si="90"/>
        <v>0</v>
      </c>
      <c r="AC70" s="353"/>
      <c r="AD70" s="653">
        <f t="shared" si="76"/>
        <v>0</v>
      </c>
      <c r="AE70" s="653">
        <f t="shared" si="77"/>
        <v>0</v>
      </c>
      <c r="AF70" s="653">
        <f t="shared" si="78"/>
        <v>0</v>
      </c>
      <c r="AG70" s="653">
        <f t="shared" si="79"/>
        <v>0</v>
      </c>
      <c r="AH70" s="653">
        <f t="shared" si="80"/>
        <v>0</v>
      </c>
      <c r="AI70" s="653">
        <f t="shared" si="81"/>
        <v>0</v>
      </c>
      <c r="AJ70" s="653">
        <f t="shared" si="82"/>
        <v>0</v>
      </c>
      <c r="AK70" s="653">
        <f t="shared" si="83"/>
        <v>0</v>
      </c>
      <c r="AL70" s="353"/>
      <c r="AM70" s="353"/>
      <c r="AN70" s="353"/>
      <c r="AO70" s="353"/>
      <c r="AP70" s="353"/>
      <c r="AQ70" s="353"/>
      <c r="AR70" s="353"/>
      <c r="AS70" s="353"/>
      <c r="AT70" s="353"/>
      <c r="AU70" s="353"/>
      <c r="AV70" s="353"/>
      <c r="AW70" s="353"/>
      <c r="BG70" s="647"/>
    </row>
    <row r="71" spans="2:59" s="27" customFormat="1" ht="15" customHeight="1">
      <c r="B71" s="797"/>
      <c r="C71" s="386"/>
      <c r="D71" s="666"/>
      <c r="E71" s="798"/>
      <c r="F71" s="730"/>
      <c r="G71" s="798"/>
      <c r="H71" s="387"/>
      <c r="I71" s="389"/>
      <c r="J71" s="434"/>
      <c r="K71" s="150">
        <f t="shared" si="84"/>
        <v>0</v>
      </c>
      <c r="L71" s="150">
        <f t="shared" si="85"/>
        <v>0</v>
      </c>
      <c r="M71" s="103"/>
      <c r="N71" s="150">
        <f t="shared" si="86"/>
        <v>0</v>
      </c>
      <c r="O71" s="655">
        <f t="shared" si="87"/>
        <v>0</v>
      </c>
      <c r="P71" s="655">
        <f t="shared" si="88"/>
        <v>0</v>
      </c>
      <c r="Q71" s="653">
        <f t="shared" si="89"/>
        <v>0</v>
      </c>
      <c r="R71" s="266">
        <f t="shared" si="66"/>
        <v>0</v>
      </c>
      <c r="S71" s="266">
        <f t="shared" si="67"/>
        <v>0</v>
      </c>
      <c r="T71" s="266">
        <f t="shared" si="68"/>
        <v>0</v>
      </c>
      <c r="U71" s="273">
        <f t="shared" si="69"/>
        <v>0</v>
      </c>
      <c r="V71" s="273">
        <f t="shared" si="70"/>
        <v>0</v>
      </c>
      <c r="W71" s="273">
        <f t="shared" si="71"/>
        <v>0</v>
      </c>
      <c r="X71" s="266">
        <f t="shared" si="72"/>
        <v>0</v>
      </c>
      <c r="Y71" s="266">
        <f t="shared" si="73"/>
        <v>0</v>
      </c>
      <c r="Z71" s="266">
        <f t="shared" si="74"/>
        <v>0</v>
      </c>
      <c r="AA71" s="266">
        <f t="shared" si="75"/>
        <v>0</v>
      </c>
      <c r="AB71" s="266">
        <f t="shared" si="90"/>
        <v>0</v>
      </c>
      <c r="AC71" s="353"/>
      <c r="AD71" s="653">
        <f t="shared" si="76"/>
        <v>0</v>
      </c>
      <c r="AE71" s="653">
        <f t="shared" si="77"/>
        <v>0</v>
      </c>
      <c r="AF71" s="653">
        <f t="shared" si="78"/>
        <v>0</v>
      </c>
      <c r="AG71" s="653">
        <f t="shared" si="79"/>
        <v>0</v>
      </c>
      <c r="AH71" s="653">
        <f t="shared" si="80"/>
        <v>0</v>
      </c>
      <c r="AI71" s="653">
        <f t="shared" si="81"/>
        <v>0</v>
      </c>
      <c r="AJ71" s="653">
        <f t="shared" si="82"/>
        <v>0</v>
      </c>
      <c r="AK71" s="653">
        <f t="shared" si="83"/>
        <v>0</v>
      </c>
      <c r="AL71" s="353"/>
      <c r="AM71" s="353"/>
      <c r="AN71" s="353"/>
      <c r="AO71" s="353"/>
      <c r="AP71" s="353"/>
      <c r="AQ71" s="353"/>
      <c r="AR71" s="353"/>
      <c r="AS71" s="353"/>
      <c r="AT71" s="353"/>
      <c r="AU71" s="353"/>
      <c r="AV71" s="353"/>
      <c r="AW71" s="353"/>
      <c r="BG71" s="647"/>
    </row>
    <row r="72" spans="2:59" s="27" customFormat="1" ht="15" customHeight="1">
      <c r="B72" s="797"/>
      <c r="C72" s="386"/>
      <c r="D72" s="666"/>
      <c r="E72" s="798"/>
      <c r="F72" s="730"/>
      <c r="G72" s="798"/>
      <c r="H72" s="387"/>
      <c r="I72" s="389"/>
      <c r="J72" s="434"/>
      <c r="K72" s="374">
        <f>C72*J72</f>
        <v>0</v>
      </c>
      <c r="L72" s="374">
        <f>K72*12</f>
        <v>0</v>
      </c>
      <c r="M72" s="103"/>
      <c r="N72" s="150">
        <f>J72+$H$22</f>
        <v>0</v>
      </c>
      <c r="O72" s="655">
        <f>I72*C72</f>
        <v>0</v>
      </c>
      <c r="P72" s="655">
        <f>I72*Q72</f>
        <v>0</v>
      </c>
      <c r="Q72" s="656">
        <f>IF(E72="yes",C72,0)</f>
        <v>0</v>
      </c>
      <c r="R72" s="276">
        <f t="shared" si="66"/>
        <v>0</v>
      </c>
      <c r="S72" s="276">
        <f t="shared" si="67"/>
        <v>0</v>
      </c>
      <c r="T72" s="276">
        <f t="shared" si="68"/>
        <v>0</v>
      </c>
      <c r="U72" s="275">
        <f t="shared" si="69"/>
        <v>0</v>
      </c>
      <c r="V72" s="275">
        <f t="shared" si="70"/>
        <v>0</v>
      </c>
      <c r="W72" s="275">
        <f t="shared" si="71"/>
        <v>0</v>
      </c>
      <c r="X72" s="276">
        <f t="shared" si="72"/>
        <v>0</v>
      </c>
      <c r="Y72" s="276">
        <f t="shared" si="73"/>
        <v>0</v>
      </c>
      <c r="Z72" s="276">
        <f t="shared" si="74"/>
        <v>0</v>
      </c>
      <c r="AA72" s="276">
        <f t="shared" si="75"/>
        <v>0</v>
      </c>
      <c r="AB72" s="276">
        <f>IF(G72="Unrestricted",C72,0)</f>
        <v>0</v>
      </c>
      <c r="AC72" s="353"/>
      <c r="AD72" s="653">
        <f t="shared" si="76"/>
        <v>0</v>
      </c>
      <c r="AE72" s="653">
        <f t="shared" si="77"/>
        <v>0</v>
      </c>
      <c r="AF72" s="653">
        <f t="shared" si="78"/>
        <v>0</v>
      </c>
      <c r="AG72" s="653">
        <f t="shared" si="79"/>
        <v>0</v>
      </c>
      <c r="AH72" s="653">
        <f t="shared" si="80"/>
        <v>0</v>
      </c>
      <c r="AI72" s="653">
        <f t="shared" si="81"/>
        <v>0</v>
      </c>
      <c r="AJ72" s="653">
        <f t="shared" si="82"/>
        <v>0</v>
      </c>
      <c r="AK72" s="653">
        <f t="shared" si="83"/>
        <v>0</v>
      </c>
      <c r="AL72" s="353"/>
      <c r="AM72" s="353"/>
      <c r="AN72" s="353"/>
      <c r="AO72" s="353"/>
      <c r="AP72" s="353"/>
      <c r="AQ72" s="353"/>
      <c r="AR72" s="353"/>
      <c r="AS72" s="353"/>
      <c r="AT72" s="353"/>
      <c r="AU72" s="353"/>
      <c r="AV72" s="353"/>
      <c r="AW72" s="353"/>
      <c r="BG72" s="647"/>
    </row>
    <row r="73" spans="2:59" s="27" customFormat="1" ht="14.5">
      <c r="B73" s="39" t="s">
        <v>201</v>
      </c>
      <c r="C73" s="103">
        <f>SUM(C63:C72)</f>
        <v>0</v>
      </c>
      <c r="D73" s="103"/>
      <c r="E73" s="103">
        <f>Q73</f>
        <v>0</v>
      </c>
      <c r="F73" s="103"/>
      <c r="G73" s="803">
        <f>(C63*G63)+(C64*G64)+(C65*G65)+(C66*G66)+(C67*G67)+(C68*G68)+(C69*G69)+(C70*G70)+(C71*G71)+(C72*G72)</f>
        <v>0</v>
      </c>
      <c r="H73" s="103"/>
      <c r="I73" s="103"/>
      <c r="K73" s="150">
        <f>SUM(K63:K72)</f>
        <v>0</v>
      </c>
      <c r="L73" s="150">
        <f>SUM(L63:L72)</f>
        <v>0</v>
      </c>
      <c r="M73" s="103"/>
      <c r="N73" s="436"/>
      <c r="O73" s="655">
        <f>SUM(O63:O72)</f>
        <v>0</v>
      </c>
      <c r="P73" s="655">
        <f>SUM(P63:P72)</f>
        <v>0</v>
      </c>
      <c r="Q73" s="645">
        <f>SUM(Q63:Q72)</f>
        <v>0</v>
      </c>
      <c r="R73" s="645">
        <f t="shared" ref="R73:AB73" si="91">SUM(R63:R72)</f>
        <v>0</v>
      </c>
      <c r="S73" s="645">
        <f t="shared" si="91"/>
        <v>0</v>
      </c>
      <c r="T73" s="645">
        <f t="shared" si="91"/>
        <v>0</v>
      </c>
      <c r="U73" s="274">
        <f t="shared" si="91"/>
        <v>0</v>
      </c>
      <c r="V73" s="274">
        <f t="shared" si="91"/>
        <v>0</v>
      </c>
      <c r="W73" s="274">
        <f t="shared" si="91"/>
        <v>0</v>
      </c>
      <c r="X73" s="274">
        <f t="shared" si="91"/>
        <v>0</v>
      </c>
      <c r="Y73" s="274">
        <f t="shared" si="91"/>
        <v>0</v>
      </c>
      <c r="Z73" s="274">
        <f t="shared" si="91"/>
        <v>0</v>
      </c>
      <c r="AA73" s="274">
        <f t="shared" si="91"/>
        <v>0</v>
      </c>
      <c r="AB73" s="274">
        <f t="shared" si="91"/>
        <v>0</v>
      </c>
      <c r="AC73" s="353"/>
      <c r="AD73" s="645">
        <f t="shared" ref="AD73:AK73" si="92">SUM(AD63:AD72)</f>
        <v>0</v>
      </c>
      <c r="AE73" s="665">
        <f t="shared" si="92"/>
        <v>0</v>
      </c>
      <c r="AF73" s="665">
        <f t="shared" si="92"/>
        <v>0</v>
      </c>
      <c r="AG73" s="665">
        <f t="shared" si="92"/>
        <v>0</v>
      </c>
      <c r="AH73" s="665">
        <f t="shared" si="92"/>
        <v>0</v>
      </c>
      <c r="AI73" s="665">
        <f t="shared" si="92"/>
        <v>0</v>
      </c>
      <c r="AJ73" s="665">
        <f t="shared" si="92"/>
        <v>0</v>
      </c>
      <c r="AK73" s="665">
        <f t="shared" si="92"/>
        <v>0</v>
      </c>
      <c r="AL73" s="353"/>
      <c r="AM73" s="353"/>
      <c r="AN73" s="353"/>
      <c r="AO73" s="353"/>
      <c r="AP73" s="353"/>
      <c r="AQ73" s="353"/>
      <c r="AR73" s="353"/>
      <c r="AS73" s="353"/>
      <c r="AT73" s="353"/>
      <c r="AU73" s="353"/>
      <c r="AV73" s="353"/>
      <c r="AW73" s="353"/>
      <c r="BG73" s="647"/>
    </row>
    <row r="74" spans="2:59" s="27" customFormat="1" ht="52" customHeight="1">
      <c r="B74" s="801" t="s">
        <v>950</v>
      </c>
      <c r="C74" s="795" t="s">
        <v>197</v>
      </c>
      <c r="D74" s="793" t="s">
        <v>292</v>
      </c>
      <c r="E74" s="793" t="s">
        <v>299</v>
      </c>
      <c r="F74" s="257" t="s">
        <v>499</v>
      </c>
      <c r="G74" s="793" t="s">
        <v>784</v>
      </c>
      <c r="H74" s="795" t="s">
        <v>501</v>
      </c>
      <c r="I74" s="793" t="s">
        <v>208</v>
      </c>
      <c r="J74" s="793" t="s">
        <v>301</v>
      </c>
      <c r="K74" s="793" t="s">
        <v>198</v>
      </c>
      <c r="L74" s="793" t="s">
        <v>199</v>
      </c>
      <c r="N74" s="793" t="s">
        <v>209</v>
      </c>
      <c r="O74" s="654" t="s">
        <v>200</v>
      </c>
      <c r="P74" s="654" t="s">
        <v>303</v>
      </c>
      <c r="Q74" s="654" t="s">
        <v>304</v>
      </c>
      <c r="R74" s="796" t="s">
        <v>785</v>
      </c>
      <c r="S74" s="796" t="s">
        <v>786</v>
      </c>
      <c r="T74" s="796" t="s">
        <v>787</v>
      </c>
      <c r="U74" s="271">
        <v>0.2</v>
      </c>
      <c r="V74" s="271">
        <v>0.3</v>
      </c>
      <c r="W74" s="271">
        <v>0.4</v>
      </c>
      <c r="X74" s="271">
        <v>0.5</v>
      </c>
      <c r="Y74" s="271">
        <v>0.6</v>
      </c>
      <c r="Z74" s="271">
        <v>0.7</v>
      </c>
      <c r="AA74" s="271">
        <v>0.8</v>
      </c>
      <c r="AB74" s="266" t="s">
        <v>308</v>
      </c>
      <c r="AC74" s="353"/>
      <c r="AD74" s="661" t="s">
        <v>689</v>
      </c>
      <c r="AE74" s="661" t="s">
        <v>690</v>
      </c>
      <c r="AF74" s="661" t="s">
        <v>691</v>
      </c>
      <c r="AG74" s="661" t="s">
        <v>692</v>
      </c>
      <c r="AH74" s="661" t="s">
        <v>734</v>
      </c>
      <c r="AI74" s="661" t="s">
        <v>735</v>
      </c>
      <c r="AJ74" s="661" t="s">
        <v>682</v>
      </c>
      <c r="AK74" s="661" t="s">
        <v>727</v>
      </c>
      <c r="AL74" s="353"/>
      <c r="AM74" s="353"/>
      <c r="AN74" s="353"/>
      <c r="AO74" s="353"/>
      <c r="AP74" s="353"/>
      <c r="AQ74" s="353"/>
      <c r="AR74" s="353"/>
      <c r="AS74" s="353"/>
      <c r="AT74" s="353"/>
      <c r="AU74" s="353"/>
      <c r="AV74" s="353"/>
      <c r="AW74" s="353"/>
      <c r="BG74" s="647"/>
    </row>
    <row r="75" spans="2:59" s="27" customFormat="1" ht="15" customHeight="1">
      <c r="B75" s="797"/>
      <c r="C75" s="386"/>
      <c r="D75" s="666"/>
      <c r="E75" s="798"/>
      <c r="F75" s="388"/>
      <c r="G75" s="798"/>
      <c r="H75" s="387"/>
      <c r="I75" s="389"/>
      <c r="J75" s="434"/>
      <c r="K75" s="150">
        <f>C75*J75</f>
        <v>0</v>
      </c>
      <c r="L75" s="150">
        <f>K75*12</f>
        <v>0</v>
      </c>
      <c r="M75" s="103"/>
      <c r="N75" s="150">
        <f>J75+$I$22</f>
        <v>0</v>
      </c>
      <c r="O75" s="655">
        <f>I75*C75</f>
        <v>0</v>
      </c>
      <c r="P75" s="655">
        <f>I75*Q75</f>
        <v>0</v>
      </c>
      <c r="Q75" s="653">
        <f>IF(E75="yes",C75,0)</f>
        <v>0</v>
      </c>
      <c r="R75" s="266">
        <f t="shared" ref="R75:R79" si="93">IF(B75="New Construction",C75,0)</f>
        <v>0</v>
      </c>
      <c r="S75" s="266">
        <f t="shared" ref="S75:S79" si="94">IF(B75="Rehabilitation",C75,0)</f>
        <v>0</v>
      </c>
      <c r="T75" s="266">
        <f t="shared" ref="T75:T79" si="95">IF(B75="Adaptive/Historic",C75,0)</f>
        <v>0</v>
      </c>
      <c r="U75" s="273">
        <f t="shared" ref="U75:U79" si="96">IF(G75=20%,C75,0)</f>
        <v>0</v>
      </c>
      <c r="V75" s="273">
        <f t="shared" ref="V75:V79" si="97">IF(G75=30%,C75,0)</f>
        <v>0</v>
      </c>
      <c r="W75" s="273">
        <f t="shared" ref="W75:W79" si="98">IF(G75=40%,C75,0)</f>
        <v>0</v>
      </c>
      <c r="X75" s="266">
        <f t="shared" ref="X75:X79" si="99">IF(G75=50%,C75,0)</f>
        <v>0</v>
      </c>
      <c r="Y75" s="266">
        <f t="shared" ref="Y75:Y79" si="100">IF(G75=60%,C75,0)</f>
        <v>0</v>
      </c>
      <c r="Z75" s="266">
        <f t="shared" ref="Z75:Z79" si="101">IF(G75=70%,C75,0)</f>
        <v>0</v>
      </c>
      <c r="AA75" s="266">
        <f t="shared" ref="AA75:AA79" si="102">IF(G75=80%,C75,0)</f>
        <v>0</v>
      </c>
      <c r="AB75" s="266">
        <f>IF(G75="Unrestricted",C75,0)</f>
        <v>0</v>
      </c>
      <c r="AC75" s="353"/>
      <c r="AD75" s="653">
        <f>IF(D75=$AL$10,C75,0)</f>
        <v>0</v>
      </c>
      <c r="AE75" s="653">
        <f>IF(D75=$AL$11,C75,0)</f>
        <v>0</v>
      </c>
      <c r="AF75" s="653">
        <f>IF(D75=$AL$12,C75,0)</f>
        <v>0</v>
      </c>
      <c r="AG75" s="653">
        <f>IF(D75=$AL$13,C75,0)</f>
        <v>0</v>
      </c>
      <c r="AH75" s="653">
        <f>IF(D75=$AL$14,C75,0)</f>
        <v>0</v>
      </c>
      <c r="AI75" s="653">
        <f>IF(D75=$AL$15,C75,0)</f>
        <v>0</v>
      </c>
      <c r="AJ75" s="653">
        <f>IF(D75=$AL$8,C75,0)</f>
        <v>0</v>
      </c>
      <c r="AK75" s="653">
        <f>IF(D75=$AL$9,C75,0)</f>
        <v>0</v>
      </c>
      <c r="AL75" s="353"/>
      <c r="AM75" s="353"/>
      <c r="AN75" s="353"/>
      <c r="AO75" s="353"/>
      <c r="AP75" s="353"/>
      <c r="AQ75" s="353"/>
      <c r="AR75" s="353"/>
      <c r="AS75" s="353"/>
      <c r="AT75" s="353"/>
      <c r="AU75" s="353"/>
      <c r="AV75" s="353"/>
      <c r="AW75" s="353"/>
      <c r="BG75" s="647"/>
    </row>
    <row r="76" spans="2:59" s="27" customFormat="1" ht="15" customHeight="1">
      <c r="B76" s="797"/>
      <c r="C76" s="386"/>
      <c r="D76" s="666"/>
      <c r="E76" s="798"/>
      <c r="F76" s="388"/>
      <c r="G76" s="798"/>
      <c r="H76" s="387"/>
      <c r="I76" s="389"/>
      <c r="J76" s="434"/>
      <c r="K76" s="150">
        <f>C76*J76</f>
        <v>0</v>
      </c>
      <c r="L76" s="150">
        <f>K76*12</f>
        <v>0</v>
      </c>
      <c r="M76" s="103"/>
      <c r="N76" s="150">
        <f>J76+$I$22</f>
        <v>0</v>
      </c>
      <c r="O76" s="655">
        <f>I76*C76</f>
        <v>0</v>
      </c>
      <c r="P76" s="655">
        <f>I76*Q76</f>
        <v>0</v>
      </c>
      <c r="Q76" s="653">
        <f>IF(E76="yes",C76,0)</f>
        <v>0</v>
      </c>
      <c r="R76" s="266">
        <f t="shared" si="93"/>
        <v>0</v>
      </c>
      <c r="S76" s="266">
        <f t="shared" si="94"/>
        <v>0</v>
      </c>
      <c r="T76" s="266">
        <f t="shared" si="95"/>
        <v>0</v>
      </c>
      <c r="U76" s="273">
        <f t="shared" si="96"/>
        <v>0</v>
      </c>
      <c r="V76" s="273">
        <f t="shared" si="97"/>
        <v>0</v>
      </c>
      <c r="W76" s="273">
        <f t="shared" si="98"/>
        <v>0</v>
      </c>
      <c r="X76" s="266">
        <f t="shared" si="99"/>
        <v>0</v>
      </c>
      <c r="Y76" s="266">
        <f t="shared" si="100"/>
        <v>0</v>
      </c>
      <c r="Z76" s="266">
        <f t="shared" si="101"/>
        <v>0</v>
      </c>
      <c r="AA76" s="266">
        <f t="shared" si="102"/>
        <v>0</v>
      </c>
      <c r="AB76" s="266">
        <f>IF(G76="Unrestricted",C76,0)</f>
        <v>0</v>
      </c>
      <c r="AC76" s="353"/>
      <c r="AD76" s="653">
        <f>IF(D76=$AL$10,C76,0)</f>
        <v>0</v>
      </c>
      <c r="AE76" s="653">
        <f>IF(D76=$AL$11,C76,0)</f>
        <v>0</v>
      </c>
      <c r="AF76" s="653">
        <f>IF(D76=$AL$12,C76,0)</f>
        <v>0</v>
      </c>
      <c r="AG76" s="653">
        <f>IF(D76=$AL$13,C76,0)</f>
        <v>0</v>
      </c>
      <c r="AH76" s="653">
        <f>IF(D76=$AL$14,C76,0)</f>
        <v>0</v>
      </c>
      <c r="AI76" s="653">
        <f>IF(D76=$AL$15,C76,0)</f>
        <v>0</v>
      </c>
      <c r="AJ76" s="653">
        <f>IF(D76=$AL$8,C76,0)</f>
        <v>0</v>
      </c>
      <c r="AK76" s="653">
        <f>IF(D76=$AL$9,C76,0)</f>
        <v>0</v>
      </c>
      <c r="AL76" s="353"/>
      <c r="AM76" s="353"/>
      <c r="AN76" s="353"/>
      <c r="AO76" s="353"/>
      <c r="AP76" s="353"/>
      <c r="AQ76" s="353"/>
      <c r="AR76" s="353"/>
      <c r="AS76" s="353"/>
      <c r="AT76" s="353"/>
      <c r="AU76" s="353"/>
      <c r="AV76" s="353"/>
      <c r="AW76" s="353"/>
      <c r="BG76" s="647"/>
    </row>
    <row r="77" spans="2:59" s="27" customFormat="1" ht="15" customHeight="1">
      <c r="B77" s="797"/>
      <c r="C77" s="386"/>
      <c r="D77" s="666"/>
      <c r="E77" s="798"/>
      <c r="F77" s="388"/>
      <c r="G77" s="798"/>
      <c r="H77" s="387"/>
      <c r="I77" s="389"/>
      <c r="J77" s="434"/>
      <c r="K77" s="150">
        <f>C77*J77</f>
        <v>0</v>
      </c>
      <c r="L77" s="150">
        <f>K77*12</f>
        <v>0</v>
      </c>
      <c r="M77" s="103"/>
      <c r="N77" s="150">
        <f>J77+$I$22</f>
        <v>0</v>
      </c>
      <c r="O77" s="655">
        <f>I77*C77</f>
        <v>0</v>
      </c>
      <c r="P77" s="655">
        <f>I77*Q77</f>
        <v>0</v>
      </c>
      <c r="Q77" s="653">
        <f>IF(E77="yes",C77,0)</f>
        <v>0</v>
      </c>
      <c r="R77" s="266">
        <f t="shared" si="93"/>
        <v>0</v>
      </c>
      <c r="S77" s="266">
        <f t="shared" si="94"/>
        <v>0</v>
      </c>
      <c r="T77" s="266">
        <f t="shared" si="95"/>
        <v>0</v>
      </c>
      <c r="U77" s="273">
        <f t="shared" si="96"/>
        <v>0</v>
      </c>
      <c r="V77" s="273">
        <f t="shared" si="97"/>
        <v>0</v>
      </c>
      <c r="W77" s="273">
        <f t="shared" si="98"/>
        <v>0</v>
      </c>
      <c r="X77" s="266">
        <f t="shared" si="99"/>
        <v>0</v>
      </c>
      <c r="Y77" s="266">
        <f t="shared" si="100"/>
        <v>0</v>
      </c>
      <c r="Z77" s="266">
        <f t="shared" si="101"/>
        <v>0</v>
      </c>
      <c r="AA77" s="266">
        <f t="shared" si="102"/>
        <v>0</v>
      </c>
      <c r="AB77" s="266">
        <f>IF(G77="Unrestricted",C77,0)</f>
        <v>0</v>
      </c>
      <c r="AC77" s="353"/>
      <c r="AD77" s="653">
        <f>IF(D77=$AL$10,C77,0)</f>
        <v>0</v>
      </c>
      <c r="AE77" s="653">
        <f>IF(D77=$AL$11,C77,0)</f>
        <v>0</v>
      </c>
      <c r="AF77" s="653">
        <f>IF(D77=$AL$12,C77,0)</f>
        <v>0</v>
      </c>
      <c r="AG77" s="653">
        <f>IF(D77=$AL$13,C77,0)</f>
        <v>0</v>
      </c>
      <c r="AH77" s="653">
        <f>IF(D77=$AL$14,C77,0)</f>
        <v>0</v>
      </c>
      <c r="AI77" s="653">
        <f>IF(D77=$AL$15,C77,0)</f>
        <v>0</v>
      </c>
      <c r="AJ77" s="653">
        <f>IF(D77=$AL$8,C77,0)</f>
        <v>0</v>
      </c>
      <c r="AK77" s="653">
        <f>IF(D77=$AL$9,C77,0)</f>
        <v>0</v>
      </c>
      <c r="AL77" s="353"/>
      <c r="AM77" s="353"/>
      <c r="AN77" s="353"/>
      <c r="AO77" s="353"/>
      <c r="AP77" s="353"/>
      <c r="AQ77" s="353"/>
      <c r="AR77" s="353"/>
      <c r="AS77" s="353"/>
      <c r="AT77" s="353"/>
      <c r="AU77" s="353"/>
      <c r="AV77" s="353"/>
      <c r="AW77" s="353"/>
      <c r="BG77" s="647"/>
    </row>
    <row r="78" spans="2:59" s="27" customFormat="1" ht="15" customHeight="1">
      <c r="B78" s="797"/>
      <c r="C78" s="386"/>
      <c r="D78" s="666"/>
      <c r="E78" s="798"/>
      <c r="F78" s="388"/>
      <c r="G78" s="798"/>
      <c r="H78" s="387"/>
      <c r="I78" s="389"/>
      <c r="J78" s="434"/>
      <c r="K78" s="150">
        <f>C78*J78</f>
        <v>0</v>
      </c>
      <c r="L78" s="150">
        <f>K78*12</f>
        <v>0</v>
      </c>
      <c r="M78" s="103"/>
      <c r="N78" s="150">
        <f>J78+$I$22</f>
        <v>0</v>
      </c>
      <c r="O78" s="655">
        <f>I78*C78</f>
        <v>0</v>
      </c>
      <c r="P78" s="655">
        <f>I78*Q78</f>
        <v>0</v>
      </c>
      <c r="Q78" s="653">
        <f>IF(E78="yes",C78,0)</f>
        <v>0</v>
      </c>
      <c r="R78" s="266">
        <f t="shared" si="93"/>
        <v>0</v>
      </c>
      <c r="S78" s="266">
        <f t="shared" si="94"/>
        <v>0</v>
      </c>
      <c r="T78" s="266">
        <f t="shared" si="95"/>
        <v>0</v>
      </c>
      <c r="U78" s="273">
        <f t="shared" si="96"/>
        <v>0</v>
      </c>
      <c r="V78" s="273">
        <f t="shared" si="97"/>
        <v>0</v>
      </c>
      <c r="W78" s="273">
        <f t="shared" si="98"/>
        <v>0</v>
      </c>
      <c r="X78" s="266">
        <f t="shared" si="99"/>
        <v>0</v>
      </c>
      <c r="Y78" s="266">
        <f t="shared" si="100"/>
        <v>0</v>
      </c>
      <c r="Z78" s="266">
        <f t="shared" si="101"/>
        <v>0</v>
      </c>
      <c r="AA78" s="266">
        <f t="shared" si="102"/>
        <v>0</v>
      </c>
      <c r="AB78" s="266">
        <f>IF(G78="Unrestricted",C78,0)</f>
        <v>0</v>
      </c>
      <c r="AC78" s="353"/>
      <c r="AD78" s="653">
        <f>IF(D78=$AL$10,C78,0)</f>
        <v>0</v>
      </c>
      <c r="AE78" s="653">
        <f>IF(D78=$AL$11,C78,0)</f>
        <v>0</v>
      </c>
      <c r="AF78" s="653">
        <f>IF(D78=$AL$12,C78,0)</f>
        <v>0</v>
      </c>
      <c r="AG78" s="653">
        <f>IF(D78=$AL$13,C78,0)</f>
        <v>0</v>
      </c>
      <c r="AH78" s="653">
        <f>IF(D78=$AL$14,C78,0)</f>
        <v>0</v>
      </c>
      <c r="AI78" s="653">
        <f>IF(D78=$AL$15,C78,0)</f>
        <v>0</v>
      </c>
      <c r="AJ78" s="653">
        <f>IF(D78=$AL$8,C78,0)</f>
        <v>0</v>
      </c>
      <c r="AK78" s="653">
        <f>IF(D78=$AL$9,C78,0)</f>
        <v>0</v>
      </c>
      <c r="AL78" s="353"/>
      <c r="AM78" s="353"/>
      <c r="AN78" s="353"/>
      <c r="AO78" s="353"/>
      <c r="AP78" s="353"/>
      <c r="AQ78" s="353"/>
      <c r="AR78" s="353"/>
      <c r="AS78" s="353"/>
      <c r="AT78" s="353"/>
      <c r="AU78" s="353"/>
      <c r="AV78" s="353"/>
      <c r="AW78" s="353"/>
      <c r="BG78" s="647"/>
    </row>
    <row r="79" spans="2:59" s="27" customFormat="1" ht="15" customHeight="1">
      <c r="B79" s="797"/>
      <c r="C79" s="386"/>
      <c r="D79" s="666"/>
      <c r="E79" s="798"/>
      <c r="F79" s="388"/>
      <c r="G79" s="798"/>
      <c r="H79" s="387"/>
      <c r="I79" s="389"/>
      <c r="J79" s="434"/>
      <c r="K79" s="374">
        <f>C79*J79</f>
        <v>0</v>
      </c>
      <c r="L79" s="374">
        <f>K79*12</f>
        <v>0</v>
      </c>
      <c r="M79" s="103"/>
      <c r="N79" s="374">
        <f>J79+$I$22</f>
        <v>0</v>
      </c>
      <c r="O79" s="655">
        <f>I79*C79</f>
        <v>0</v>
      </c>
      <c r="P79" s="655">
        <f>I79*Q79</f>
        <v>0</v>
      </c>
      <c r="Q79" s="656">
        <f>IF(E79="yes",C79,0)</f>
        <v>0</v>
      </c>
      <c r="R79" s="276">
        <f t="shared" si="93"/>
        <v>0</v>
      </c>
      <c r="S79" s="276">
        <f t="shared" si="94"/>
        <v>0</v>
      </c>
      <c r="T79" s="276">
        <f t="shared" si="95"/>
        <v>0</v>
      </c>
      <c r="U79" s="275">
        <f t="shared" si="96"/>
        <v>0</v>
      </c>
      <c r="V79" s="275">
        <f t="shared" si="97"/>
        <v>0</v>
      </c>
      <c r="W79" s="275">
        <f t="shared" si="98"/>
        <v>0</v>
      </c>
      <c r="X79" s="276">
        <f t="shared" si="99"/>
        <v>0</v>
      </c>
      <c r="Y79" s="276">
        <f t="shared" si="100"/>
        <v>0</v>
      </c>
      <c r="Z79" s="276">
        <f t="shared" si="101"/>
        <v>0</v>
      </c>
      <c r="AA79" s="276">
        <f t="shared" si="102"/>
        <v>0</v>
      </c>
      <c r="AB79" s="276">
        <f>IF(G79="Unrestricted",C79,0)</f>
        <v>0</v>
      </c>
      <c r="AC79" s="353"/>
      <c r="AD79" s="653">
        <f>IF(D79=$AL$10,C79,0)</f>
        <v>0</v>
      </c>
      <c r="AE79" s="653">
        <f>IF(D79=$AL$11,C79,0)</f>
        <v>0</v>
      </c>
      <c r="AF79" s="653">
        <f>IF(D79=$AL$12,C79,0)</f>
        <v>0</v>
      </c>
      <c r="AG79" s="653">
        <f>IF(D79=$AL$13,C79,0)</f>
        <v>0</v>
      </c>
      <c r="AH79" s="653">
        <f>IF(D79=$AL$14,C79,0)</f>
        <v>0</v>
      </c>
      <c r="AI79" s="653">
        <f>IF(D79=$AL$15,C79,0)</f>
        <v>0</v>
      </c>
      <c r="AJ79" s="653">
        <f>IF(D79=$AL$8,C79,0)</f>
        <v>0</v>
      </c>
      <c r="AK79" s="653">
        <f>IF(D79=$AL$9,C79,0)</f>
        <v>0</v>
      </c>
      <c r="AL79" s="353"/>
      <c r="AM79" s="353"/>
      <c r="AN79" s="353"/>
      <c r="AO79" s="353"/>
      <c r="AP79" s="353"/>
      <c r="AQ79" s="353"/>
      <c r="AR79" s="353"/>
      <c r="AS79" s="353"/>
      <c r="AT79" s="353"/>
      <c r="AU79" s="353"/>
      <c r="AV79" s="353"/>
      <c r="AW79" s="353"/>
      <c r="BG79" s="647"/>
    </row>
    <row r="80" spans="2:59" s="27" customFormat="1" ht="14.5">
      <c r="B80" s="39" t="s">
        <v>201</v>
      </c>
      <c r="C80" s="103">
        <f>SUM(C75:C79)</f>
        <v>0</v>
      </c>
      <c r="D80" s="103"/>
      <c r="E80" s="103">
        <f>Q80</f>
        <v>0</v>
      </c>
      <c r="F80" s="103"/>
      <c r="G80" s="803">
        <f>(C75*G75)+(C76*G76)+(C77*G77)+(C78*G78)+(C79*G79)</f>
        <v>0</v>
      </c>
      <c r="H80" s="103"/>
      <c r="I80" s="103"/>
      <c r="K80" s="150">
        <f>SUM(K75:K79)</f>
        <v>0</v>
      </c>
      <c r="L80" s="150">
        <f>SUM(L75:L79)</f>
        <v>0</v>
      </c>
      <c r="M80" s="103"/>
      <c r="N80" s="150"/>
      <c r="O80" s="655">
        <f>SUM(O75:O79)</f>
        <v>0</v>
      </c>
      <c r="P80" s="655">
        <f>SUM(P75:P79)</f>
        <v>0</v>
      </c>
      <c r="Q80" s="645">
        <f>SUM(Q75:Q79)</f>
        <v>0</v>
      </c>
      <c r="R80" s="645">
        <f t="shared" ref="R80:AB80" si="103">SUM(R75:R79)</f>
        <v>0</v>
      </c>
      <c r="S80" s="645">
        <f t="shared" si="103"/>
        <v>0</v>
      </c>
      <c r="T80" s="645">
        <f t="shared" si="103"/>
        <v>0</v>
      </c>
      <c r="U80" s="274">
        <f t="shared" si="103"/>
        <v>0</v>
      </c>
      <c r="V80" s="274">
        <f t="shared" si="103"/>
        <v>0</v>
      </c>
      <c r="W80" s="274">
        <f t="shared" si="103"/>
        <v>0</v>
      </c>
      <c r="X80" s="274">
        <f t="shared" si="103"/>
        <v>0</v>
      </c>
      <c r="Y80" s="274">
        <f t="shared" si="103"/>
        <v>0</v>
      </c>
      <c r="Z80" s="274">
        <f t="shared" si="103"/>
        <v>0</v>
      </c>
      <c r="AA80" s="274">
        <f t="shared" si="103"/>
        <v>0</v>
      </c>
      <c r="AB80" s="274">
        <f t="shared" si="103"/>
        <v>0</v>
      </c>
      <c r="AC80" s="353"/>
      <c r="AD80" s="645">
        <f t="shared" ref="AD80:AK80" si="104">SUM(AD75:AD79)</f>
        <v>0</v>
      </c>
      <c r="AE80" s="665">
        <f t="shared" si="104"/>
        <v>0</v>
      </c>
      <c r="AF80" s="665">
        <f t="shared" si="104"/>
        <v>0</v>
      </c>
      <c r="AG80" s="665">
        <f t="shared" si="104"/>
        <v>0</v>
      </c>
      <c r="AH80" s="665">
        <f t="shared" si="104"/>
        <v>0</v>
      </c>
      <c r="AI80" s="665">
        <f t="shared" si="104"/>
        <v>0</v>
      </c>
      <c r="AJ80" s="665">
        <f t="shared" si="104"/>
        <v>0</v>
      </c>
      <c r="AK80" s="665">
        <f t="shared" si="104"/>
        <v>0</v>
      </c>
      <c r="AL80" s="353"/>
      <c r="AM80" s="353"/>
      <c r="AN80" s="353"/>
      <c r="AO80" s="353"/>
      <c r="AP80" s="353"/>
      <c r="AQ80" s="353"/>
      <c r="AR80" s="353"/>
      <c r="AS80" s="353"/>
      <c r="AT80" s="353"/>
      <c r="AU80" s="353"/>
      <c r="AV80" s="353"/>
      <c r="AW80" s="353"/>
      <c r="BG80" s="647"/>
    </row>
    <row r="81" spans="2:65" s="27" customFormat="1" ht="14.5">
      <c r="B81" s="39"/>
      <c r="C81" s="103"/>
      <c r="D81" s="103"/>
      <c r="E81" s="103"/>
      <c r="F81" s="103"/>
      <c r="G81" s="103"/>
      <c r="H81" s="103"/>
      <c r="I81" s="103"/>
      <c r="K81" s="150"/>
      <c r="L81" s="150"/>
      <c r="M81" s="103"/>
      <c r="N81" s="150"/>
      <c r="O81" s="655"/>
      <c r="P81" s="655"/>
      <c r="Q81" s="645"/>
      <c r="R81" s="193"/>
      <c r="S81" s="274"/>
      <c r="T81" s="274"/>
      <c r="U81" s="274"/>
      <c r="V81" s="274"/>
      <c r="W81" s="274"/>
      <c r="X81" s="274"/>
      <c r="Y81" s="353"/>
      <c r="Z81" s="645"/>
      <c r="AA81" s="665"/>
      <c r="AB81" s="665"/>
      <c r="AC81" s="665"/>
      <c r="AD81" s="665"/>
      <c r="AE81" s="665"/>
      <c r="AF81" s="665"/>
      <c r="AG81" s="665"/>
      <c r="AH81" s="665"/>
      <c r="AI81" s="665"/>
      <c r="AJ81" s="665"/>
      <c r="AK81" s="665"/>
      <c r="AL81" s="353"/>
      <c r="AM81" s="353"/>
      <c r="AN81" s="353"/>
      <c r="AO81" s="353"/>
      <c r="AP81" s="353"/>
      <c r="AQ81" s="353"/>
      <c r="AR81" s="353"/>
      <c r="AS81" s="353"/>
      <c r="AT81" s="353"/>
      <c r="AU81" s="353"/>
      <c r="AV81" s="353"/>
      <c r="AW81" s="353"/>
      <c r="BG81" s="647"/>
    </row>
    <row r="82" spans="2:65" s="299" customFormat="1" ht="13">
      <c r="B82" s="992" t="s">
        <v>714</v>
      </c>
      <c r="C82" s="704"/>
      <c r="D82" s="456"/>
      <c r="E82" s="456"/>
      <c r="F82" s="456"/>
      <c r="G82" s="456"/>
      <c r="H82" s="456"/>
      <c r="I82" s="456"/>
      <c r="J82" s="456"/>
      <c r="K82" s="456"/>
      <c r="L82" s="456"/>
      <c r="M82" s="456"/>
      <c r="N82" s="456"/>
      <c r="O82" s="705"/>
      <c r="P82" s="705"/>
      <c r="Q82" s="706"/>
      <c r="R82" s="707"/>
      <c r="S82" s="708"/>
      <c r="T82" s="707"/>
      <c r="U82" s="707"/>
      <c r="V82" s="707"/>
      <c r="W82" s="707"/>
      <c r="X82" s="709"/>
      <c r="Y82" s="709"/>
      <c r="Z82" s="706"/>
      <c r="AA82" s="706"/>
      <c r="AB82" s="706"/>
      <c r="AC82" s="706"/>
      <c r="AD82" s="706"/>
      <c r="AE82" s="706"/>
      <c r="AF82" s="706"/>
      <c r="AG82" s="706"/>
      <c r="AH82" s="706"/>
      <c r="AI82" s="706"/>
      <c r="AJ82" s="709"/>
      <c r="AK82" s="709"/>
      <c r="AL82" s="709"/>
      <c r="AM82" s="709"/>
      <c r="AN82" s="709"/>
      <c r="AO82" s="709"/>
      <c r="AP82" s="709"/>
      <c r="AQ82" s="709"/>
      <c r="AR82" s="709"/>
      <c r="AS82" s="709"/>
      <c r="AT82" s="709"/>
      <c r="AU82" s="709"/>
      <c r="AV82" s="709"/>
      <c r="AW82" s="709"/>
      <c r="AX82" s="702"/>
      <c r="AY82" s="702"/>
      <c r="AZ82" s="702"/>
      <c r="BA82" s="702"/>
      <c r="BB82" s="702"/>
      <c r="BC82" s="702"/>
      <c r="BD82" s="702"/>
      <c r="BE82" s="702"/>
      <c r="BF82" s="702"/>
      <c r="BG82" s="710"/>
      <c r="BH82" s="711"/>
      <c r="BI82" s="712"/>
      <c r="BJ82" s="712"/>
      <c r="BK82" s="712"/>
      <c r="BL82" s="711"/>
      <c r="BM82" s="711"/>
    </row>
    <row r="83" spans="2:65" s="27" customFormat="1" ht="9.5" customHeight="1">
      <c r="C83" s="103"/>
      <c r="D83" s="103"/>
      <c r="E83" s="103"/>
      <c r="F83" s="103"/>
      <c r="K83" s="137"/>
      <c r="O83" s="647"/>
      <c r="P83" s="647"/>
      <c r="Q83" s="622"/>
      <c r="R83" s="193"/>
      <c r="S83" s="193"/>
      <c r="T83" s="193"/>
      <c r="U83" s="193"/>
      <c r="V83" s="193"/>
      <c r="W83" s="193"/>
      <c r="X83" s="353"/>
      <c r="Y83" s="353"/>
      <c r="Z83" s="647"/>
      <c r="AA83" s="647"/>
      <c r="AB83" s="647"/>
      <c r="AC83" s="647"/>
      <c r="AD83" s="647"/>
      <c r="AE83" s="647"/>
      <c r="AF83" s="647"/>
      <c r="AG83" s="647"/>
      <c r="AH83" s="647"/>
      <c r="AI83" s="647"/>
      <c r="AJ83" s="353"/>
      <c r="AK83" s="353"/>
      <c r="AL83" s="353"/>
      <c r="AM83" s="353"/>
      <c r="AN83" s="353"/>
      <c r="AO83" s="353"/>
      <c r="AP83" s="353"/>
      <c r="AQ83" s="353"/>
      <c r="AR83" s="353"/>
      <c r="AS83" s="353"/>
      <c r="AT83" s="353"/>
      <c r="AU83" s="353"/>
      <c r="AV83" s="353"/>
      <c r="AW83" s="353"/>
      <c r="BG83" s="647"/>
    </row>
    <row r="84" spans="2:65" s="27" customFormat="1" ht="15" customHeight="1">
      <c r="B84" s="203" t="s">
        <v>795</v>
      </c>
      <c r="C84" s="804" t="str">
        <f>IF(D88=units,"","ATTENTION: Total Units Do Not Match # Entered on Summary Sheet!")</f>
        <v/>
      </c>
      <c r="D84" s="804"/>
      <c r="E84" s="103"/>
      <c r="F84" s="103"/>
      <c r="K84" s="137"/>
      <c r="O84" s="647"/>
      <c r="P84" s="647"/>
      <c r="Q84" s="622"/>
      <c r="R84" s="193"/>
      <c r="S84" s="193"/>
      <c r="T84" s="193"/>
      <c r="U84" s="193"/>
      <c r="V84" s="193"/>
      <c r="W84" s="193"/>
      <c r="X84" s="353"/>
      <c r="Y84" s="353"/>
      <c r="Z84" s="647"/>
      <c r="AA84" s="647"/>
      <c r="AB84" s="647"/>
      <c r="AC84" s="647"/>
      <c r="AD84" s="647"/>
      <c r="AE84" s="647"/>
      <c r="AF84" s="647"/>
      <c r="AG84" s="647"/>
      <c r="AH84" s="647"/>
      <c r="AI84" s="647"/>
      <c r="AJ84" s="353"/>
      <c r="AK84" s="353"/>
      <c r="AL84" s="353"/>
      <c r="AM84" s="353"/>
      <c r="AN84" s="353"/>
      <c r="AO84" s="353"/>
      <c r="AP84" s="353"/>
      <c r="AQ84" s="353"/>
      <c r="AR84" s="353"/>
      <c r="AS84" s="353"/>
      <c r="AT84" s="353"/>
      <c r="AU84" s="353"/>
      <c r="AV84" s="353"/>
      <c r="AW84" s="353"/>
      <c r="BG84" s="647"/>
    </row>
    <row r="85" spans="2:65" s="27" customFormat="1" ht="15" customHeight="1">
      <c r="B85" s="805" t="s">
        <v>797</v>
      </c>
      <c r="C85" s="806"/>
      <c r="D85" s="809">
        <f>R88</f>
        <v>0</v>
      </c>
      <c r="E85" s="103"/>
      <c r="F85" s="103"/>
      <c r="K85" s="137"/>
      <c r="O85" s="647"/>
      <c r="P85" s="647"/>
      <c r="Q85" s="622"/>
      <c r="R85" s="193"/>
      <c r="S85" s="193"/>
      <c r="T85" s="193"/>
      <c r="U85" s="193"/>
      <c r="V85" s="193"/>
      <c r="W85" s="193"/>
      <c r="X85" s="353"/>
      <c r="Y85" s="353"/>
      <c r="Z85" s="647"/>
      <c r="AA85" s="647"/>
      <c r="AB85" s="647"/>
      <c r="AC85" s="647"/>
      <c r="AD85" s="647"/>
      <c r="AE85" s="647"/>
      <c r="AF85" s="647"/>
      <c r="AG85" s="647"/>
      <c r="AH85" s="647"/>
      <c r="AI85" s="647"/>
      <c r="AJ85" s="353"/>
      <c r="AK85" s="353"/>
      <c r="AL85" s="353"/>
      <c r="AM85" s="353"/>
      <c r="AN85" s="353"/>
      <c r="AO85" s="353"/>
      <c r="AP85" s="353"/>
      <c r="AQ85" s="353"/>
      <c r="AR85" s="353"/>
      <c r="AS85" s="353"/>
      <c r="AT85" s="353"/>
      <c r="AU85" s="353"/>
      <c r="AV85" s="353"/>
      <c r="AW85" s="353"/>
      <c r="BG85" s="647"/>
    </row>
    <row r="86" spans="2:65" s="27" customFormat="1" ht="15" customHeight="1">
      <c r="B86" s="208" t="s">
        <v>798</v>
      </c>
      <c r="C86" s="807"/>
      <c r="D86" s="103">
        <f>S88</f>
        <v>0</v>
      </c>
      <c r="E86" s="103"/>
      <c r="F86" s="103"/>
      <c r="K86" s="137"/>
      <c r="O86" s="647"/>
      <c r="P86" s="647"/>
      <c r="Q86" s="622"/>
      <c r="R86" s="193"/>
      <c r="S86" s="193"/>
      <c r="T86" s="193"/>
      <c r="U86" s="193"/>
      <c r="V86" s="193"/>
      <c r="W86" s="193"/>
      <c r="X86" s="353"/>
      <c r="Y86" s="353"/>
      <c r="Z86" s="647"/>
      <c r="AA86" s="647"/>
      <c r="AB86" s="647"/>
      <c r="AC86" s="647"/>
      <c r="AD86" s="647"/>
      <c r="AE86" s="647"/>
      <c r="AF86" s="647"/>
      <c r="AG86" s="647"/>
      <c r="AH86" s="647"/>
      <c r="AI86" s="647"/>
      <c r="AJ86" s="353"/>
      <c r="AK86" s="353"/>
      <c r="AL86" s="353"/>
      <c r="AM86" s="353"/>
      <c r="AN86" s="353"/>
      <c r="AO86" s="353"/>
      <c r="AP86" s="353"/>
      <c r="AQ86" s="353"/>
      <c r="AR86" s="353"/>
      <c r="AS86" s="353"/>
      <c r="AT86" s="353"/>
      <c r="AU86" s="353"/>
      <c r="AV86" s="353"/>
      <c r="AW86" s="353"/>
      <c r="BG86" s="647"/>
    </row>
    <row r="87" spans="2:65" s="27" customFormat="1" ht="15" customHeight="1">
      <c r="B87" s="209" t="s">
        <v>799</v>
      </c>
      <c r="C87" s="808"/>
      <c r="D87" s="197">
        <f>T88</f>
        <v>0</v>
      </c>
      <c r="E87" s="103"/>
      <c r="F87" s="103"/>
      <c r="K87" s="137"/>
      <c r="O87" s="647"/>
      <c r="P87" s="647"/>
      <c r="Q87" s="622"/>
      <c r="R87" s="193"/>
      <c r="S87" s="193"/>
      <c r="T87" s="193"/>
      <c r="U87" s="193"/>
      <c r="V87" s="193"/>
      <c r="W87" s="193"/>
      <c r="X87" s="353"/>
      <c r="Y87" s="353"/>
      <c r="Z87" s="647"/>
      <c r="AA87" s="647"/>
      <c r="AB87" s="647"/>
      <c r="AC87" s="647"/>
      <c r="AD87" s="647"/>
      <c r="AE87" s="647"/>
      <c r="AF87" s="647"/>
      <c r="AG87" s="647"/>
      <c r="AH87" s="647"/>
      <c r="AI87" s="647"/>
      <c r="AJ87" s="353"/>
      <c r="AK87" s="353"/>
      <c r="AL87" s="353"/>
      <c r="AM87" s="353"/>
      <c r="AN87" s="353"/>
      <c r="AO87" s="353"/>
      <c r="AP87" s="353"/>
      <c r="AQ87" s="353"/>
      <c r="AR87" s="353"/>
      <c r="AS87" s="353"/>
      <c r="AT87" s="353"/>
      <c r="AU87" s="353"/>
      <c r="AV87" s="353"/>
      <c r="AW87" s="353"/>
      <c r="BG87" s="647"/>
    </row>
    <row r="88" spans="2:65" s="27" customFormat="1" ht="14.5">
      <c r="B88" s="811" t="s">
        <v>796</v>
      </c>
      <c r="C88" s="348"/>
      <c r="D88" s="350">
        <f>C80+C73+C61+C49+C37</f>
        <v>0</v>
      </c>
      <c r="E88" s="349"/>
      <c r="F88" s="349" t="s">
        <v>800</v>
      </c>
      <c r="G88" s="349"/>
      <c r="H88" s="349"/>
      <c r="I88" s="437">
        <f>K80+K73+K61+K49+K37</f>
        <v>0</v>
      </c>
      <c r="J88" s="437">
        <f>L80+L73+L61+L49+L37</f>
        <v>0</v>
      </c>
      <c r="L88" s="200"/>
      <c r="O88" s="667">
        <f>O37+O49+O61+O73+O80</f>
        <v>0</v>
      </c>
      <c r="P88" s="667">
        <f>P37+P49+P61+P73+P80</f>
        <v>0</v>
      </c>
      <c r="Q88" s="667">
        <f>Q37+Q49+Q61+Q73+Q80</f>
        <v>0</v>
      </c>
      <c r="R88" s="667">
        <f>R37+R49+R61+R73+R80</f>
        <v>0</v>
      </c>
      <c r="S88" s="667">
        <f>S37+S49+S61+S73+S80</f>
        <v>0</v>
      </c>
      <c r="T88" s="667">
        <f t="shared" ref="T88:AK88" si="105">T37+T49+T61+T73+T80</f>
        <v>0</v>
      </c>
      <c r="U88" s="667">
        <f t="shared" si="105"/>
        <v>0</v>
      </c>
      <c r="V88" s="667">
        <f t="shared" si="105"/>
        <v>0</v>
      </c>
      <c r="W88" s="667">
        <f t="shared" si="105"/>
        <v>0</v>
      </c>
      <c r="X88" s="667">
        <f t="shared" si="105"/>
        <v>0</v>
      </c>
      <c r="Y88" s="667">
        <f t="shared" si="105"/>
        <v>0</v>
      </c>
      <c r="Z88" s="667">
        <f t="shared" si="105"/>
        <v>0</v>
      </c>
      <c r="AA88" s="667">
        <f t="shared" si="105"/>
        <v>0</v>
      </c>
      <c r="AB88" s="667">
        <f t="shared" si="105"/>
        <v>0</v>
      </c>
      <c r="AC88" s="667">
        <f t="shared" si="105"/>
        <v>0</v>
      </c>
      <c r="AD88" s="667">
        <f t="shared" si="105"/>
        <v>0</v>
      </c>
      <c r="AE88" s="667">
        <f t="shared" si="105"/>
        <v>0</v>
      </c>
      <c r="AF88" s="667">
        <f t="shared" si="105"/>
        <v>0</v>
      </c>
      <c r="AG88" s="667">
        <f t="shared" si="105"/>
        <v>0</v>
      </c>
      <c r="AH88" s="667">
        <f t="shared" si="105"/>
        <v>0</v>
      </c>
      <c r="AI88" s="667">
        <f t="shared" si="105"/>
        <v>0</v>
      </c>
      <c r="AJ88" s="667">
        <f t="shared" si="105"/>
        <v>0</v>
      </c>
      <c r="AK88" s="667">
        <f t="shared" si="105"/>
        <v>0</v>
      </c>
      <c r="AL88" s="353"/>
      <c r="AM88" s="353"/>
      <c r="AN88" s="353"/>
      <c r="AO88" s="353"/>
      <c r="AP88" s="353"/>
      <c r="AQ88" s="353"/>
      <c r="AR88" s="353"/>
      <c r="AS88" s="353"/>
      <c r="AT88" s="353"/>
      <c r="AU88" s="353"/>
      <c r="AV88" s="353"/>
      <c r="AW88" s="353"/>
      <c r="BG88" s="647"/>
    </row>
    <row r="89" spans="2:65" s="27" customFormat="1" ht="15" customHeight="1">
      <c r="B89" s="1208" t="s">
        <v>574</v>
      </c>
      <c r="C89" s="1208"/>
      <c r="D89" s="201">
        <f>O88</f>
        <v>0</v>
      </c>
      <c r="E89" s="103"/>
      <c r="F89" s="197"/>
      <c r="G89" s="197"/>
      <c r="H89" s="202" t="s">
        <v>212</v>
      </c>
      <c r="I89" s="374" t="str">
        <f>IFERROR(I88/units,"-")</f>
        <v>-</v>
      </c>
      <c r="J89" s="374" t="str">
        <f>IFERROR(J88/units,"-")</f>
        <v>-</v>
      </c>
      <c r="L89" s="200"/>
      <c r="O89" s="647"/>
      <c r="P89" s="647"/>
      <c r="Q89" s="622"/>
      <c r="R89" s="193"/>
      <c r="S89" s="193"/>
      <c r="T89" s="193"/>
      <c r="U89" s="193"/>
      <c r="V89" s="193"/>
      <c r="W89" s="193"/>
      <c r="X89" s="353"/>
      <c r="Y89" s="353"/>
      <c r="Z89" s="647"/>
      <c r="AA89" s="647"/>
      <c r="AB89" s="647"/>
      <c r="AC89" s="647"/>
      <c r="AD89" s="647"/>
      <c r="AE89" s="647"/>
      <c r="AF89" s="647"/>
      <c r="AG89" s="647"/>
      <c r="AH89" s="647"/>
      <c r="AI89" s="647"/>
      <c r="AJ89" s="353"/>
      <c r="AK89" s="353"/>
      <c r="AL89" s="353"/>
      <c r="AM89" s="353"/>
      <c r="AN89" s="353"/>
      <c r="AO89" s="353"/>
      <c r="AP89" s="353"/>
      <c r="AQ89" s="353"/>
      <c r="AR89" s="353"/>
      <c r="AS89" s="353"/>
      <c r="AT89" s="353"/>
      <c r="AU89" s="353"/>
      <c r="AV89" s="353"/>
      <c r="AW89" s="353"/>
      <c r="BG89" s="647"/>
      <c r="BJ89" s="193"/>
      <c r="BK89" s="193"/>
      <c r="BL89" s="193"/>
      <c r="BM89" s="193"/>
    </row>
    <row r="90" spans="2:65" s="27" customFormat="1" ht="15" customHeight="1">
      <c r="B90" s="1199" t="s">
        <v>340</v>
      </c>
      <c r="C90" s="1199"/>
      <c r="D90" s="810"/>
      <c r="E90" s="103"/>
      <c r="F90" s="1207" t="s">
        <v>305</v>
      </c>
      <c r="G90" s="1207"/>
      <c r="H90" s="1207"/>
      <c r="I90" s="689">
        <f>E37+E49+E61+E73+E80</f>
        <v>0</v>
      </c>
      <c r="J90" s="691" t="e">
        <f>I90/units</f>
        <v>#DIV/0!</v>
      </c>
      <c r="L90" s="200"/>
      <c r="O90" s="647"/>
      <c r="P90" s="647"/>
      <c r="Q90" s="622"/>
      <c r="R90" s="193"/>
      <c r="S90" s="193"/>
      <c r="T90" s="193"/>
      <c r="U90" s="193"/>
      <c r="V90" s="193"/>
      <c r="W90" s="193"/>
      <c r="X90" s="353"/>
      <c r="Y90" s="353"/>
      <c r="Z90" s="647"/>
      <c r="AA90" s="647"/>
      <c r="AB90" s="647"/>
      <c r="AC90" s="647"/>
      <c r="AD90" s="647"/>
      <c r="AE90" s="647"/>
      <c r="AF90" s="647"/>
      <c r="AG90" s="647"/>
      <c r="AH90" s="647"/>
      <c r="AI90" s="647"/>
      <c r="AJ90" s="353"/>
      <c r="AK90" s="353"/>
      <c r="AL90" s="353"/>
      <c r="AM90" s="353"/>
      <c r="AN90" s="353"/>
      <c r="AO90" s="353"/>
      <c r="AP90" s="353"/>
      <c r="AQ90" s="353"/>
      <c r="AR90" s="353"/>
      <c r="AS90" s="353"/>
      <c r="AT90" s="353"/>
      <c r="AU90" s="353"/>
      <c r="AV90" s="353"/>
      <c r="AW90" s="353"/>
      <c r="BG90" s="647"/>
      <c r="BJ90" s="193"/>
      <c r="BK90" s="193"/>
      <c r="BL90" s="193"/>
      <c r="BM90" s="193"/>
    </row>
    <row r="91" spans="2:65" s="27" customFormat="1" ht="15" customHeight="1">
      <c r="B91" s="1209" t="s">
        <v>597</v>
      </c>
      <c r="C91" s="1210"/>
      <c r="D91" s="810"/>
      <c r="E91" s="103"/>
      <c r="F91" s="1218" t="s">
        <v>302</v>
      </c>
      <c r="G91" s="1218"/>
      <c r="H91" s="1218"/>
      <c r="I91" s="690">
        <f>P88</f>
        <v>0</v>
      </c>
      <c r="J91" s="816" t="e">
        <f>SUM(I91+D91+D92)/TotalSqFt</f>
        <v>#DIV/0!</v>
      </c>
      <c r="M91" s="126"/>
      <c r="O91" s="647"/>
      <c r="P91" s="647"/>
      <c r="Q91" s="622"/>
      <c r="R91" s="193"/>
      <c r="S91" s="193"/>
      <c r="T91" s="193"/>
      <c r="U91" s="193"/>
      <c r="V91" s="193"/>
      <c r="W91" s="193"/>
      <c r="X91" s="353"/>
      <c r="Y91" s="353"/>
      <c r="Z91" s="647"/>
      <c r="AA91" s="647"/>
      <c r="AB91" s="647"/>
      <c r="AC91" s="647"/>
      <c r="AD91" s="647"/>
      <c r="AE91" s="647"/>
      <c r="AF91" s="647"/>
      <c r="AG91" s="647"/>
      <c r="AH91" s="647"/>
      <c r="AI91" s="647"/>
      <c r="AJ91" s="353"/>
      <c r="AK91" s="353"/>
      <c r="AL91" s="353"/>
      <c r="AM91" s="353"/>
      <c r="AN91" s="353"/>
      <c r="AO91" s="353"/>
      <c r="AP91" s="353"/>
      <c r="AQ91" s="353"/>
      <c r="AR91" s="353"/>
      <c r="AS91" s="353"/>
      <c r="AT91" s="353"/>
      <c r="AU91" s="353"/>
      <c r="AV91" s="353"/>
      <c r="AW91" s="353"/>
      <c r="BG91" s="647"/>
      <c r="BJ91" s="193"/>
      <c r="BK91" s="193"/>
      <c r="BL91" s="193"/>
      <c r="BM91" s="193"/>
    </row>
    <row r="92" spans="2:65" s="27" customFormat="1" ht="15" customHeight="1">
      <c r="B92" s="1198" t="s">
        <v>598</v>
      </c>
      <c r="C92" s="1198"/>
      <c r="D92" s="810"/>
      <c r="E92" s="103"/>
      <c r="F92" s="519"/>
      <c r="G92" s="519"/>
      <c r="H92" s="519"/>
      <c r="I92" s="520"/>
      <c r="J92" s="296"/>
      <c r="M92" s="126"/>
      <c r="O92" s="647"/>
      <c r="P92" s="647"/>
      <c r="Q92" s="622"/>
      <c r="R92" s="193"/>
      <c r="S92" s="193"/>
      <c r="T92" s="193"/>
      <c r="U92" s="193"/>
      <c r="V92" s="193"/>
      <c r="W92" s="193"/>
      <c r="X92" s="353"/>
      <c r="Y92" s="353"/>
      <c r="Z92" s="647"/>
      <c r="AA92" s="647"/>
      <c r="AB92" s="647"/>
      <c r="AC92" s="647"/>
      <c r="AD92" s="647"/>
      <c r="AE92" s="647"/>
      <c r="AF92" s="647"/>
      <c r="AG92" s="647"/>
      <c r="AH92" s="647"/>
      <c r="AI92" s="647"/>
      <c r="AJ92" s="353"/>
      <c r="AK92" s="353"/>
      <c r="AL92" s="353"/>
      <c r="AM92" s="353"/>
      <c r="AN92" s="353"/>
      <c r="AO92" s="353"/>
      <c r="AP92" s="353"/>
      <c r="AQ92" s="353"/>
      <c r="AR92" s="353"/>
      <c r="AS92" s="353"/>
      <c r="AT92" s="353"/>
      <c r="AU92" s="353"/>
      <c r="AV92" s="353"/>
      <c r="AW92" s="353"/>
      <c r="BG92" s="647"/>
      <c r="BJ92" s="193"/>
      <c r="BK92" s="193"/>
      <c r="BL92" s="193"/>
      <c r="BM92" s="193"/>
    </row>
    <row r="93" spans="2:65" s="27" customFormat="1" ht="14">
      <c r="B93" s="203" t="s">
        <v>205</v>
      </c>
      <c r="C93" s="203"/>
      <c r="D93" s="204">
        <f>SUM(D89:D92)</f>
        <v>0</v>
      </c>
      <c r="F93" s="103"/>
      <c r="O93" s="647"/>
      <c r="P93" s="647"/>
      <c r="Q93" s="622"/>
      <c r="R93" s="193"/>
      <c r="S93" s="193"/>
      <c r="T93" s="193"/>
      <c r="U93" s="193"/>
      <c r="V93" s="193"/>
      <c r="W93" s="193"/>
      <c r="X93" s="353"/>
      <c r="Y93" s="353"/>
      <c r="Z93" s="647"/>
      <c r="AA93" s="647"/>
      <c r="AB93" s="647"/>
      <c r="AC93" s="647"/>
      <c r="AD93" s="647"/>
      <c r="AE93" s="647"/>
      <c r="AF93" s="647"/>
      <c r="AG93" s="647"/>
      <c r="AH93" s="647"/>
      <c r="AI93" s="647"/>
      <c r="AJ93" s="353"/>
      <c r="AK93" s="353"/>
      <c r="AL93" s="353"/>
      <c r="AM93" s="353"/>
      <c r="AN93" s="353"/>
      <c r="AO93" s="353"/>
      <c r="AP93" s="353"/>
      <c r="AQ93" s="353"/>
      <c r="AR93" s="353"/>
      <c r="AS93" s="353"/>
      <c r="AT93" s="353"/>
      <c r="AU93" s="353"/>
      <c r="AV93" s="353"/>
      <c r="AW93" s="353"/>
      <c r="BG93" s="647"/>
      <c r="BJ93" s="193"/>
      <c r="BK93" s="193"/>
      <c r="BL93" s="193"/>
      <c r="BM93" s="193"/>
    </row>
    <row r="94" spans="2:65" s="27" customFormat="1" ht="14">
      <c r="C94" s="103"/>
      <c r="D94" s="103"/>
      <c r="E94" s="103"/>
      <c r="F94" s="103"/>
      <c r="L94" s="103"/>
      <c r="O94" s="647"/>
      <c r="P94" s="647"/>
      <c r="Q94" s="622"/>
      <c r="R94" s="193"/>
      <c r="S94" s="193"/>
      <c r="T94" s="193"/>
      <c r="U94" s="193"/>
      <c r="V94" s="193"/>
      <c r="W94" s="193"/>
      <c r="X94" s="353"/>
      <c r="Y94" s="353"/>
      <c r="Z94" s="647"/>
      <c r="AA94" s="647"/>
      <c r="AB94" s="647"/>
      <c r="AC94" s="647"/>
      <c r="AD94" s="647"/>
      <c r="AE94" s="647"/>
      <c r="AF94" s="647"/>
      <c r="AG94" s="647"/>
      <c r="AH94" s="647"/>
      <c r="AI94" s="647"/>
      <c r="AJ94" s="353"/>
      <c r="AK94" s="353"/>
      <c r="AL94" s="353"/>
      <c r="AM94" s="353"/>
      <c r="AN94" s="353"/>
      <c r="AO94" s="353"/>
      <c r="AP94" s="353"/>
      <c r="AQ94" s="353"/>
      <c r="AR94" s="353"/>
      <c r="AS94" s="353"/>
      <c r="AT94" s="353"/>
      <c r="AU94" s="353"/>
      <c r="AV94" s="353"/>
      <c r="AW94" s="353"/>
      <c r="BG94" s="647"/>
      <c r="BJ94" s="193"/>
      <c r="BK94" s="193"/>
      <c r="BL94" s="193"/>
    </row>
    <row r="95" spans="2:65" s="27" customFormat="1" ht="20">
      <c r="B95" s="500" t="s">
        <v>550</v>
      </c>
      <c r="C95" s="139"/>
      <c r="D95" s="133"/>
      <c r="E95" s="134"/>
      <c r="F95"/>
      <c r="G95"/>
      <c r="H95"/>
      <c r="I95" s="42"/>
      <c r="J95" s="42"/>
      <c r="K95" s="42"/>
      <c r="L95" s="103"/>
      <c r="O95" s="647"/>
      <c r="P95" s="647"/>
      <c r="Q95" s="622"/>
      <c r="R95" s="193"/>
      <c r="S95" s="193"/>
      <c r="T95" s="193"/>
      <c r="U95" s="193"/>
      <c r="V95" s="193"/>
      <c r="W95" s="193"/>
      <c r="X95" s="353"/>
      <c r="Y95" s="353"/>
      <c r="Z95" s="647"/>
      <c r="AA95" s="647"/>
      <c r="AB95" s="647"/>
      <c r="AC95" s="647"/>
      <c r="AD95" s="647"/>
      <c r="AE95" s="647"/>
      <c r="AF95" s="647"/>
      <c r="AG95" s="647"/>
      <c r="AH95" s="647"/>
      <c r="AI95" s="647"/>
      <c r="AJ95" s="353"/>
      <c r="AK95" s="353"/>
      <c r="AL95" s="353"/>
      <c r="AM95" s="353"/>
      <c r="AN95" s="353"/>
      <c r="AO95" s="353"/>
      <c r="AP95" s="353"/>
      <c r="AQ95" s="353"/>
      <c r="AR95" s="353"/>
      <c r="AS95" s="353"/>
      <c r="AT95" s="353"/>
      <c r="AU95" s="353"/>
      <c r="AV95" s="353"/>
      <c r="AW95" s="353"/>
      <c r="BG95" s="647"/>
      <c r="BJ95" s="193"/>
      <c r="BK95" s="193"/>
      <c r="BL95" s="193"/>
    </row>
    <row r="96" spans="2:65" s="27" customFormat="1" ht="5.25" customHeight="1">
      <c r="B96" s="16"/>
      <c r="C96" s="139"/>
      <c r="D96" s="133"/>
      <c r="E96" s="134"/>
      <c r="F96"/>
      <c r="G96"/>
      <c r="H96"/>
      <c r="I96" s="42"/>
      <c r="J96" s="42"/>
      <c r="K96" s="42"/>
      <c r="L96" s="103"/>
      <c r="O96" s="647"/>
      <c r="P96" s="647"/>
      <c r="Q96" s="622"/>
      <c r="R96" s="193"/>
      <c r="S96" s="193"/>
      <c r="T96" s="193"/>
      <c r="U96" s="193"/>
      <c r="V96" s="193"/>
      <c r="W96" s="193"/>
      <c r="X96" s="353"/>
      <c r="Y96" s="353"/>
      <c r="Z96" s="647"/>
      <c r="AA96" s="647"/>
      <c r="AB96" s="647"/>
      <c r="AC96" s="647"/>
      <c r="AD96" s="647"/>
      <c r="AE96" s="647"/>
      <c r="AF96" s="647"/>
      <c r="AG96" s="647"/>
      <c r="AH96" s="647"/>
      <c r="AI96" s="647"/>
      <c r="AJ96" s="353"/>
      <c r="AK96" s="353"/>
      <c r="AL96" s="353"/>
      <c r="AM96" s="353"/>
      <c r="AN96" s="353"/>
      <c r="AO96" s="353"/>
      <c r="AP96" s="353"/>
      <c r="AQ96" s="353"/>
      <c r="AR96" s="353"/>
      <c r="AS96" s="353"/>
      <c r="AT96" s="353"/>
      <c r="AU96" s="353"/>
      <c r="AV96" s="353"/>
      <c r="AW96" s="353"/>
      <c r="BG96" s="647"/>
      <c r="BJ96" s="193"/>
      <c r="BK96" s="193"/>
      <c r="BL96" s="193"/>
    </row>
    <row r="97" spans="2:67" s="27" customFormat="1" ht="30.5" customHeight="1">
      <c r="B97" s="1202" t="s">
        <v>616</v>
      </c>
      <c r="C97" s="1202"/>
      <c r="D97" s="1202"/>
      <c r="E97" s="527"/>
      <c r="F97" s="812" t="s">
        <v>587</v>
      </c>
      <c r="G97" s="1200"/>
      <c r="H97" s="1200"/>
      <c r="I97" s="1263" t="s">
        <v>588</v>
      </c>
      <c r="J97" s="1200"/>
      <c r="K97" s="1200"/>
      <c r="L97" s="103"/>
      <c r="O97" s="647"/>
      <c r="P97" s="647"/>
      <c r="Q97" s="622"/>
      <c r="R97" s="193"/>
      <c r="S97" s="193"/>
      <c r="T97" s="193"/>
      <c r="U97" s="193"/>
      <c r="V97" s="193"/>
      <c r="W97" s="193"/>
      <c r="X97" s="353"/>
      <c r="Y97" s="353"/>
      <c r="Z97" s="647"/>
      <c r="AA97" s="647"/>
      <c r="AB97" s="647"/>
      <c r="AC97" s="647"/>
      <c r="AD97" s="647"/>
      <c r="AE97" s="647"/>
      <c r="AF97" s="647"/>
      <c r="AG97" s="647"/>
      <c r="AH97" s="647"/>
      <c r="AI97" s="647"/>
      <c r="AJ97" s="353"/>
      <c r="AK97" s="353"/>
      <c r="AL97" s="353"/>
      <c r="AM97" s="353"/>
      <c r="AN97" s="353"/>
      <c r="AO97" s="353"/>
      <c r="AP97" s="353"/>
      <c r="AQ97" s="353"/>
      <c r="AR97" s="353"/>
      <c r="AS97" s="353"/>
      <c r="AT97" s="353"/>
      <c r="AU97" s="353"/>
      <c r="AV97" s="353"/>
      <c r="AW97" s="353"/>
      <c r="BG97" s="647"/>
      <c r="BJ97" s="193"/>
      <c r="BK97" s="193"/>
      <c r="BL97" s="193"/>
    </row>
    <row r="98" spans="2:67" s="27" customFormat="1" ht="30.5" customHeight="1">
      <c r="B98" s="1206" t="s">
        <v>586</v>
      </c>
      <c r="C98" s="1206"/>
      <c r="D98" s="1206"/>
      <c r="E98" s="521"/>
      <c r="F98" s="1264" t="s">
        <v>951</v>
      </c>
      <c r="G98" s="1264"/>
      <c r="H98" s="1264"/>
      <c r="I98" s="530"/>
      <c r="L98" s="103"/>
      <c r="O98" s="647"/>
      <c r="P98" s="647"/>
      <c r="Q98" s="622"/>
      <c r="R98" s="193"/>
      <c r="S98" s="193"/>
      <c r="T98" s="193"/>
      <c r="U98" s="193"/>
      <c r="V98" s="193"/>
      <c r="W98" s="193"/>
      <c r="X98" s="353"/>
      <c r="Y98" s="353"/>
      <c r="Z98" s="647"/>
      <c r="AA98" s="647"/>
      <c r="AB98" s="647"/>
      <c r="AC98" s="647"/>
      <c r="AD98" s="647"/>
      <c r="AE98" s="647"/>
      <c r="AF98" s="647"/>
      <c r="AG98" s="647"/>
      <c r="AH98" s="647"/>
      <c r="AI98" s="647"/>
      <c r="AJ98" s="353"/>
      <c r="AK98" s="353"/>
      <c r="AL98" s="353"/>
      <c r="AM98" s="353"/>
      <c r="AN98" s="353"/>
      <c r="AO98" s="353"/>
      <c r="AP98" s="353"/>
      <c r="AQ98" s="353"/>
      <c r="AR98" s="353"/>
      <c r="AS98" s="353"/>
      <c r="AT98" s="353"/>
      <c r="AU98" s="353"/>
      <c r="AV98" s="353"/>
      <c r="AW98" s="353"/>
      <c r="BG98" s="647"/>
      <c r="BJ98" s="193"/>
      <c r="BK98" s="193"/>
      <c r="BL98" s="193"/>
    </row>
    <row r="99" spans="2:67" s="27" customFormat="1" ht="14">
      <c r="C99" s="103"/>
      <c r="D99" s="103"/>
      <c r="E99" s="103"/>
      <c r="F99" s="103"/>
      <c r="L99" s="103"/>
      <c r="O99" s="647"/>
      <c r="P99" s="647"/>
      <c r="Q99" s="622"/>
      <c r="R99" s="193"/>
      <c r="S99" s="193"/>
      <c r="T99" s="193"/>
      <c r="U99" s="193"/>
      <c r="V99" s="193"/>
      <c r="W99" s="193"/>
      <c r="X99" s="353"/>
      <c r="Y99" s="353"/>
      <c r="Z99" s="647"/>
      <c r="AA99" s="647"/>
      <c r="AB99" s="647"/>
      <c r="AC99" s="647"/>
      <c r="AD99" s="647"/>
      <c r="AE99" s="647"/>
      <c r="AF99" s="647"/>
      <c r="AG99" s="647"/>
      <c r="AH99" s="647"/>
      <c r="AI99" s="647"/>
      <c r="AJ99" s="353"/>
      <c r="AK99" s="353"/>
      <c r="AL99" s="353"/>
      <c r="AM99" s="353"/>
      <c r="AN99" s="353"/>
      <c r="AO99" s="353"/>
      <c r="AP99" s="353"/>
      <c r="AQ99" s="353"/>
      <c r="AR99" s="353"/>
      <c r="AS99" s="353"/>
      <c r="AT99" s="353"/>
      <c r="AU99" s="353"/>
      <c r="AV99" s="353"/>
      <c r="AW99" s="353"/>
      <c r="BG99" s="647"/>
      <c r="BJ99" s="193"/>
      <c r="BK99" s="193"/>
      <c r="BL99" s="193"/>
    </row>
    <row r="100" spans="2:67" s="27" customFormat="1" ht="20">
      <c r="B100" s="433" t="s">
        <v>168</v>
      </c>
      <c r="C100" s="136"/>
      <c r="D100" s="40" t="s">
        <v>506</v>
      </c>
      <c r="E100" s="197"/>
      <c r="F100" s="197"/>
      <c r="G100" s="197"/>
      <c r="H100" s="136"/>
      <c r="I100" s="197" t="s">
        <v>202</v>
      </c>
      <c r="J100" s="197" t="s">
        <v>203</v>
      </c>
      <c r="K100" s="137"/>
      <c r="O100" s="647"/>
      <c r="P100" s="647"/>
      <c r="Q100" s="647"/>
      <c r="R100" s="267"/>
      <c r="S100" s="193"/>
      <c r="T100" s="193"/>
      <c r="U100" s="193"/>
      <c r="V100" s="193"/>
      <c r="W100" s="193"/>
      <c r="X100" s="353"/>
      <c r="Y100" s="353"/>
      <c r="Z100" s="647"/>
      <c r="AA100" s="647"/>
      <c r="AB100" s="647"/>
      <c r="AC100" s="647"/>
      <c r="AD100" s="647"/>
      <c r="AE100" s="647"/>
      <c r="AF100" s="647"/>
      <c r="AG100" s="647"/>
      <c r="AH100" s="647"/>
      <c r="AI100" s="647"/>
      <c r="AJ100" s="353"/>
      <c r="AK100" s="353"/>
      <c r="AL100" s="353"/>
      <c r="AM100" s="353"/>
      <c r="AN100" s="353"/>
      <c r="AO100" s="353"/>
      <c r="AP100" s="353"/>
      <c r="AQ100" s="353"/>
      <c r="AR100" s="353"/>
      <c r="AS100" s="353"/>
      <c r="AT100" s="353"/>
      <c r="AU100" s="353"/>
      <c r="AV100" s="353"/>
      <c r="AW100" s="353"/>
      <c r="BG100" s="647"/>
      <c r="BH100" s="338"/>
      <c r="BJ100" s="193"/>
      <c r="BK100" s="193"/>
      <c r="BL100" s="193"/>
      <c r="BM100" s="193"/>
      <c r="BN100" s="193"/>
      <c r="BO100" s="193"/>
    </row>
    <row r="101" spans="2:67" s="27" customFormat="1" ht="14.5">
      <c r="B101" s="208" t="s">
        <v>210</v>
      </c>
      <c r="C101" s="103"/>
      <c r="D101" s="1204"/>
      <c r="E101" s="1204"/>
      <c r="F101" s="205"/>
      <c r="G101" s="205"/>
      <c r="I101" s="382"/>
      <c r="J101" s="150">
        <f t="shared" ref="J101:J106" si="106">I101*12</f>
        <v>0</v>
      </c>
      <c r="K101" s="137"/>
      <c r="O101" s="647"/>
      <c r="P101" s="647"/>
      <c r="Q101" s="647"/>
      <c r="R101" s="267"/>
      <c r="S101" s="193"/>
      <c r="T101" s="193"/>
      <c r="U101" s="193"/>
      <c r="V101" s="193"/>
      <c r="W101" s="193"/>
      <c r="X101" s="353"/>
      <c r="Y101" s="353"/>
      <c r="Z101" s="647"/>
      <c r="AA101" s="647"/>
      <c r="AB101" s="647"/>
      <c r="AC101" s="647"/>
      <c r="AD101" s="647"/>
      <c r="AE101" s="647"/>
      <c r="AF101" s="647"/>
      <c r="AG101" s="647"/>
      <c r="AH101" s="647"/>
      <c r="AI101" s="647"/>
      <c r="AJ101" s="353"/>
      <c r="AK101" s="353"/>
      <c r="AL101" s="353"/>
      <c r="AM101" s="353"/>
      <c r="AN101" s="353"/>
      <c r="AO101" s="353"/>
      <c r="AP101" s="353"/>
      <c r="AQ101" s="353"/>
      <c r="AR101" s="353"/>
      <c r="AS101" s="353"/>
      <c r="AT101" s="353"/>
      <c r="AU101" s="353"/>
      <c r="AV101" s="353"/>
      <c r="AW101" s="353"/>
      <c r="BG101" s="647"/>
      <c r="BH101" s="338"/>
      <c r="BJ101" s="193"/>
      <c r="BK101" s="193"/>
      <c r="BL101" s="193"/>
      <c r="BM101" s="193"/>
      <c r="BN101" s="193"/>
      <c r="BO101" s="193"/>
    </row>
    <row r="102" spans="2:67" s="27" customFormat="1" ht="14">
      <c r="B102" s="208" t="s">
        <v>3</v>
      </c>
      <c r="C102" s="103"/>
      <c r="D102" s="103"/>
      <c r="E102" s="103"/>
      <c r="F102" s="103"/>
      <c r="G102" s="103"/>
      <c r="I102" s="382"/>
      <c r="J102" s="150">
        <f t="shared" si="106"/>
        <v>0</v>
      </c>
      <c r="K102" s="137"/>
      <c r="O102" s="647"/>
      <c r="P102" s="647"/>
      <c r="Q102" s="647"/>
      <c r="R102" s="267"/>
      <c r="S102" s="193"/>
      <c r="T102" s="193"/>
      <c r="U102" s="193"/>
      <c r="V102" s="193"/>
      <c r="W102" s="193"/>
      <c r="X102" s="353"/>
      <c r="Y102" s="353"/>
      <c r="Z102" s="647"/>
      <c r="AA102" s="647"/>
      <c r="AB102" s="647"/>
      <c r="AC102" s="647"/>
      <c r="AD102" s="647"/>
      <c r="AE102" s="647"/>
      <c r="AF102" s="647"/>
      <c r="AG102" s="647"/>
      <c r="AH102" s="647"/>
      <c r="AI102" s="647"/>
      <c r="AJ102" s="353"/>
      <c r="AK102" s="353"/>
      <c r="AL102" s="353"/>
      <c r="AM102" s="353"/>
      <c r="AN102" s="353"/>
      <c r="AO102" s="353"/>
      <c r="AP102" s="353"/>
      <c r="AQ102" s="353"/>
      <c r="AR102" s="353"/>
      <c r="AS102" s="353"/>
      <c r="AT102" s="353"/>
      <c r="AU102" s="353"/>
      <c r="AV102" s="353"/>
      <c r="AW102" s="353"/>
      <c r="BG102" s="647"/>
      <c r="BH102" s="338"/>
      <c r="BJ102" s="193"/>
      <c r="BK102" s="193"/>
      <c r="BL102" s="193"/>
      <c r="BM102" s="193"/>
    </row>
    <row r="103" spans="2:67" s="27" customFormat="1" ht="14">
      <c r="B103" s="208" t="s">
        <v>204</v>
      </c>
      <c r="C103" s="103"/>
      <c r="D103" s="103"/>
      <c r="E103" s="103"/>
      <c r="F103" s="103"/>
      <c r="G103" s="103"/>
      <c r="I103" s="382"/>
      <c r="J103" s="150">
        <f t="shared" si="106"/>
        <v>0</v>
      </c>
      <c r="K103" s="137"/>
      <c r="O103" s="647"/>
      <c r="P103" s="647"/>
      <c r="Q103" s="647"/>
      <c r="R103" s="267"/>
      <c r="S103" s="193"/>
      <c r="T103" s="193"/>
      <c r="U103" s="193"/>
      <c r="V103" s="193"/>
      <c r="W103" s="193"/>
      <c r="X103" s="353"/>
      <c r="Y103" s="353"/>
      <c r="Z103" s="647"/>
      <c r="AA103" s="647"/>
      <c r="AB103" s="647"/>
      <c r="AC103" s="647"/>
      <c r="AD103" s="647"/>
      <c r="AE103" s="647"/>
      <c r="AF103" s="647"/>
      <c r="AG103" s="647"/>
      <c r="AH103" s="647"/>
      <c r="AI103" s="647"/>
      <c r="AJ103" s="353"/>
      <c r="AK103" s="353"/>
      <c r="AL103" s="353"/>
      <c r="AM103" s="353"/>
      <c r="AN103" s="353"/>
      <c r="AO103" s="353"/>
      <c r="AP103" s="353"/>
      <c r="AQ103" s="353"/>
      <c r="AR103" s="353"/>
      <c r="AS103" s="353"/>
      <c r="AT103" s="353"/>
      <c r="AU103" s="353"/>
      <c r="AV103" s="353"/>
      <c r="AW103" s="353"/>
      <c r="BG103" s="647"/>
      <c r="BH103" s="338"/>
      <c r="BJ103" s="193"/>
      <c r="BK103" s="193"/>
      <c r="BL103" s="193"/>
      <c r="BM103" s="193"/>
    </row>
    <row r="104" spans="2:67" s="27" customFormat="1" ht="14">
      <c r="B104" s="208" t="s">
        <v>206</v>
      </c>
      <c r="C104" s="103"/>
      <c r="D104" s="103"/>
      <c r="E104" s="206"/>
      <c r="F104" s="150"/>
      <c r="G104" s="150"/>
      <c r="I104" s="382"/>
      <c r="J104" s="150">
        <f t="shared" si="106"/>
        <v>0</v>
      </c>
      <c r="K104" s="137"/>
      <c r="O104" s="647"/>
      <c r="P104" s="647"/>
      <c r="Q104" s="647"/>
      <c r="R104" s="267"/>
      <c r="S104" s="193"/>
      <c r="T104" s="193"/>
      <c r="U104" s="193"/>
      <c r="V104" s="193"/>
      <c r="W104" s="193"/>
      <c r="X104" s="353"/>
      <c r="Y104" s="353"/>
      <c r="Z104" s="647"/>
      <c r="AA104" s="647"/>
      <c r="AB104" s="647"/>
      <c r="AC104" s="647"/>
      <c r="AD104" s="647"/>
      <c r="AE104" s="647"/>
      <c r="AF104" s="647"/>
      <c r="AG104" s="647"/>
      <c r="AH104" s="647"/>
      <c r="AI104" s="647"/>
      <c r="AJ104" s="353"/>
      <c r="AK104" s="353"/>
      <c r="AL104" s="353"/>
      <c r="AM104" s="353"/>
      <c r="AN104" s="353"/>
      <c r="AO104" s="353"/>
      <c r="AP104" s="353"/>
      <c r="AQ104" s="353"/>
      <c r="AR104" s="353"/>
      <c r="AS104" s="353"/>
      <c r="AT104" s="353"/>
      <c r="AU104" s="353"/>
      <c r="AV104" s="353"/>
      <c r="AW104" s="353"/>
      <c r="BG104" s="647"/>
      <c r="BH104" s="338"/>
      <c r="BJ104" s="193"/>
      <c r="BK104" s="193"/>
      <c r="BL104" s="193"/>
      <c r="BM104" s="193"/>
    </row>
    <row r="105" spans="2:67" s="27" customFormat="1" ht="14">
      <c r="B105" s="208" t="s">
        <v>507</v>
      </c>
      <c r="C105" s="103"/>
      <c r="D105" s="103"/>
      <c r="E105" s="103"/>
      <c r="F105" s="103"/>
      <c r="G105" s="103"/>
      <c r="I105" s="382"/>
      <c r="J105" s="150">
        <f t="shared" si="106"/>
        <v>0</v>
      </c>
      <c r="K105" s="137"/>
      <c r="O105" s="647"/>
      <c r="P105" s="647"/>
      <c r="Q105" s="647"/>
      <c r="R105" s="267"/>
      <c r="S105" s="193"/>
      <c r="T105" s="193"/>
      <c r="U105" s="193"/>
      <c r="V105" s="193"/>
      <c r="W105" s="193"/>
      <c r="X105" s="353"/>
      <c r="Y105" s="353"/>
      <c r="Z105" s="647"/>
      <c r="AA105" s="647"/>
      <c r="AB105" s="647"/>
      <c r="AC105" s="647"/>
      <c r="AD105" s="647"/>
      <c r="AE105" s="647"/>
      <c r="AF105" s="647"/>
      <c r="AG105" s="647"/>
      <c r="AH105" s="647"/>
      <c r="AI105" s="647"/>
      <c r="AJ105" s="353"/>
      <c r="AK105" s="353"/>
      <c r="AL105" s="353"/>
      <c r="AM105" s="353"/>
      <c r="AN105" s="353"/>
      <c r="AO105" s="353"/>
      <c r="AP105" s="353"/>
      <c r="AQ105" s="353"/>
      <c r="AR105" s="353"/>
      <c r="AS105" s="353"/>
      <c r="AT105" s="353"/>
      <c r="AU105" s="353"/>
      <c r="AV105" s="353"/>
      <c r="AW105" s="353"/>
      <c r="BG105" s="647"/>
      <c r="BH105" s="338"/>
      <c r="BJ105" s="193"/>
      <c r="BK105" s="193"/>
      <c r="BL105" s="193"/>
      <c r="BM105" s="193"/>
    </row>
    <row r="106" spans="2:67" s="27" customFormat="1" ht="14">
      <c r="B106" s="209" t="s">
        <v>508</v>
      </c>
      <c r="C106" s="1205"/>
      <c r="D106" s="1205"/>
      <c r="E106" s="197"/>
      <c r="F106" s="197"/>
      <c r="G106" s="197"/>
      <c r="H106" s="136"/>
      <c r="I106" s="382"/>
      <c r="J106" s="374">
        <f t="shared" si="106"/>
        <v>0</v>
      </c>
      <c r="O106" s="647"/>
      <c r="P106" s="647"/>
      <c r="Q106" s="647"/>
      <c r="R106" s="267"/>
      <c r="S106" s="193"/>
      <c r="T106" s="193"/>
      <c r="U106" s="193"/>
      <c r="V106" s="193"/>
      <c r="W106" s="193"/>
      <c r="X106" s="353"/>
      <c r="Y106" s="353"/>
      <c r="Z106" s="647"/>
      <c r="AA106" s="647"/>
      <c r="AB106" s="647"/>
      <c r="AC106" s="647"/>
      <c r="AD106" s="647"/>
      <c r="AE106" s="647"/>
      <c r="AF106" s="647"/>
      <c r="AG106" s="647"/>
      <c r="AH106" s="647"/>
      <c r="AI106" s="647"/>
      <c r="AJ106" s="353"/>
      <c r="AK106" s="353"/>
      <c r="AL106" s="353"/>
      <c r="AM106" s="353"/>
      <c r="AN106" s="353"/>
      <c r="AO106" s="353"/>
      <c r="AP106" s="353"/>
      <c r="AQ106" s="353"/>
      <c r="AR106" s="353"/>
      <c r="AS106" s="353"/>
      <c r="AT106" s="353"/>
      <c r="AU106" s="353"/>
      <c r="AV106" s="353"/>
      <c r="AW106" s="353"/>
      <c r="BG106" s="647"/>
      <c r="BH106" s="338"/>
      <c r="BJ106" s="193"/>
      <c r="BK106" s="193"/>
      <c r="BL106" s="193"/>
      <c r="BM106" s="193"/>
    </row>
    <row r="107" spans="2:67" s="27" customFormat="1" ht="14">
      <c r="B107" s="349"/>
      <c r="C107" s="349"/>
      <c r="D107" s="349"/>
      <c r="E107" s="349"/>
      <c r="F107" s="349"/>
      <c r="G107" s="349"/>
      <c r="H107" s="345" t="s">
        <v>232</v>
      </c>
      <c r="I107" s="150">
        <f>SUM(I101:I106)</f>
        <v>0</v>
      </c>
      <c r="J107" s="150">
        <f>SUM(J101:J106)</f>
        <v>0</v>
      </c>
      <c r="O107" s="647"/>
      <c r="P107" s="647"/>
      <c r="Q107" s="647"/>
      <c r="R107" s="267"/>
      <c r="S107" s="193"/>
      <c r="T107" s="193"/>
      <c r="U107" s="193"/>
      <c r="V107" s="193"/>
      <c r="W107" s="193"/>
      <c r="X107" s="353"/>
      <c r="Y107" s="353"/>
      <c r="Z107" s="647"/>
      <c r="AA107" s="647"/>
      <c r="AB107" s="647"/>
      <c r="AC107" s="647"/>
      <c r="AD107" s="647"/>
      <c r="AE107" s="647"/>
      <c r="AF107" s="647"/>
      <c r="AG107" s="647"/>
      <c r="AH107" s="647"/>
      <c r="AI107" s="647"/>
      <c r="AJ107" s="353"/>
      <c r="AK107" s="353"/>
      <c r="AL107" s="353"/>
      <c r="AM107" s="353"/>
      <c r="AN107" s="353"/>
      <c r="AO107" s="353"/>
      <c r="AP107" s="353"/>
      <c r="AQ107" s="353"/>
      <c r="AR107" s="353"/>
      <c r="AS107" s="353"/>
      <c r="AT107" s="353"/>
      <c r="AU107" s="353"/>
      <c r="AV107" s="353"/>
      <c r="AW107" s="353"/>
      <c r="BG107" s="647"/>
      <c r="BH107" s="338"/>
      <c r="BJ107" s="193"/>
      <c r="BK107" s="193"/>
      <c r="BL107" s="193"/>
      <c r="BM107" s="193"/>
    </row>
    <row r="108" spans="2:67" s="27" customFormat="1" ht="14.5">
      <c r="C108" s="39"/>
      <c r="D108" s="103"/>
      <c r="E108" s="103"/>
      <c r="F108" s="103"/>
      <c r="G108" s="103"/>
      <c r="H108" s="103"/>
      <c r="J108" s="137"/>
      <c r="K108" s="137"/>
      <c r="L108" s="137"/>
      <c r="O108" s="647"/>
      <c r="P108" s="647"/>
      <c r="Q108" s="622"/>
      <c r="R108" s="193"/>
      <c r="S108" s="193"/>
      <c r="T108" s="193"/>
      <c r="U108" s="193"/>
      <c r="V108" s="193"/>
      <c r="W108" s="193"/>
      <c r="X108" s="353"/>
      <c r="Y108" s="353"/>
      <c r="Z108" s="647"/>
      <c r="AA108" s="647"/>
      <c r="AB108" s="647"/>
      <c r="AC108" s="647"/>
      <c r="AD108" s="647"/>
      <c r="AE108" s="647"/>
      <c r="AF108" s="647"/>
      <c r="AG108" s="647"/>
      <c r="AH108" s="647"/>
      <c r="AI108" s="647"/>
      <c r="AJ108" s="353"/>
      <c r="AK108" s="353"/>
      <c r="AL108" s="353"/>
      <c r="AM108" s="353"/>
      <c r="AN108" s="353"/>
      <c r="AO108" s="353"/>
      <c r="AP108" s="353"/>
      <c r="AQ108" s="353"/>
      <c r="AR108" s="353"/>
      <c r="AS108" s="353"/>
      <c r="AT108" s="353"/>
      <c r="AU108" s="353"/>
      <c r="AV108" s="353"/>
      <c r="AW108" s="353"/>
      <c r="BG108" s="647"/>
      <c r="BH108" s="193"/>
      <c r="BI108" s="193"/>
      <c r="BJ108" s="193"/>
    </row>
    <row r="109" spans="2:67" s="27" customFormat="1" ht="20">
      <c r="B109" s="433" t="s">
        <v>555</v>
      </c>
      <c r="C109" s="40"/>
      <c r="D109" s="136"/>
      <c r="E109" s="197" t="s">
        <v>81</v>
      </c>
      <c r="F109" s="197" t="s">
        <v>502</v>
      </c>
      <c r="G109" s="197" t="s">
        <v>503</v>
      </c>
      <c r="H109" s="197" t="s">
        <v>82</v>
      </c>
      <c r="I109" s="207" t="s">
        <v>83</v>
      </c>
      <c r="J109" s="137"/>
      <c r="M109"/>
      <c r="O109" s="647"/>
      <c r="P109" s="647"/>
      <c r="Q109" s="622"/>
      <c r="R109" s="193"/>
      <c r="S109" s="193"/>
      <c r="T109" s="193"/>
      <c r="U109" s="193"/>
      <c r="V109" s="193"/>
      <c r="W109" s="193"/>
      <c r="X109" s="353"/>
      <c r="Y109" s="353"/>
      <c r="Z109" s="647"/>
      <c r="AA109" s="647"/>
      <c r="AB109" s="647"/>
      <c r="AC109" s="647"/>
      <c r="AD109" s="647"/>
      <c r="AE109" s="647"/>
      <c r="AF109" s="647"/>
      <c r="AG109" s="647"/>
      <c r="AH109" s="647"/>
      <c r="AI109" s="647"/>
      <c r="AJ109" s="353"/>
      <c r="AK109" s="353"/>
      <c r="AL109" s="353"/>
      <c r="AM109" s="353"/>
      <c r="AN109" s="353"/>
      <c r="AO109" s="353"/>
      <c r="AP109" s="353"/>
      <c r="AQ109" s="353"/>
      <c r="AR109" s="353"/>
      <c r="AS109" s="353"/>
      <c r="AT109" s="353"/>
      <c r="AU109" s="353"/>
      <c r="AV109" s="353"/>
      <c r="AW109" s="353"/>
      <c r="BG109" s="647"/>
      <c r="BH109" s="193"/>
      <c r="BI109" s="193"/>
      <c r="BJ109" s="193"/>
    </row>
    <row r="110" spans="2:67" s="27" customFormat="1">
      <c r="B110" s="208" t="s">
        <v>229</v>
      </c>
      <c r="C110" s="1203"/>
      <c r="D110" s="1203"/>
      <c r="E110" s="382"/>
      <c r="F110" s="382"/>
      <c r="G110" s="382"/>
      <c r="H110" s="382"/>
      <c r="I110" s="438"/>
      <c r="J110" s="137"/>
      <c r="M110"/>
      <c r="O110" s="647"/>
      <c r="P110" s="647"/>
      <c r="Q110" s="622"/>
      <c r="R110" s="193"/>
      <c r="S110" s="193"/>
      <c r="T110" s="193"/>
      <c r="U110" s="193"/>
      <c r="V110" s="193"/>
      <c r="W110" s="193"/>
      <c r="X110" s="353"/>
      <c r="Y110" s="353"/>
      <c r="Z110" s="647"/>
      <c r="AA110" s="647"/>
      <c r="AB110" s="647"/>
      <c r="AC110" s="647"/>
      <c r="AD110" s="647"/>
      <c r="AE110" s="647"/>
      <c r="AF110" s="647"/>
      <c r="AG110" s="647"/>
      <c r="AH110" s="647"/>
      <c r="AI110" s="647"/>
      <c r="AJ110" s="353"/>
      <c r="AK110" s="353"/>
      <c r="AL110" s="353"/>
      <c r="AM110" s="353"/>
      <c r="AN110" s="353"/>
      <c r="AO110" s="353"/>
      <c r="AP110" s="353"/>
      <c r="AQ110" s="353"/>
      <c r="AR110" s="353"/>
      <c r="AS110" s="353"/>
      <c r="AT110" s="353"/>
      <c r="AU110" s="353"/>
      <c r="AV110" s="353"/>
      <c r="AW110" s="353"/>
      <c r="BG110" s="647"/>
      <c r="BH110" s="193"/>
      <c r="BI110" s="193"/>
      <c r="BJ110" s="193"/>
    </row>
    <row r="111" spans="2:67" s="27" customFormat="1">
      <c r="B111" s="208" t="s">
        <v>230</v>
      </c>
      <c r="C111" s="1195"/>
      <c r="D111" s="1196"/>
      <c r="E111" s="382"/>
      <c r="F111" s="382"/>
      <c r="G111" s="382"/>
      <c r="H111" s="382"/>
      <c r="I111" s="438"/>
      <c r="J111" s="137"/>
      <c r="M111"/>
      <c r="O111" s="647"/>
      <c r="P111" s="647"/>
      <c r="Q111" s="622"/>
      <c r="R111" s="193"/>
      <c r="S111" s="193"/>
      <c r="T111" s="193"/>
      <c r="U111" s="193"/>
      <c r="V111" s="193"/>
      <c r="W111" s="193"/>
      <c r="X111" s="353"/>
      <c r="Y111" s="353"/>
      <c r="Z111" s="647"/>
      <c r="AA111" s="647"/>
      <c r="AB111" s="647"/>
      <c r="AC111" s="647"/>
      <c r="AD111" s="647"/>
      <c r="AE111" s="647"/>
      <c r="AF111" s="647"/>
      <c r="AG111" s="647"/>
      <c r="AH111" s="647"/>
      <c r="AI111" s="647"/>
      <c r="AJ111" s="353"/>
      <c r="AK111" s="353"/>
      <c r="AL111" s="353"/>
      <c r="AM111" s="353"/>
      <c r="AN111" s="353"/>
      <c r="AO111" s="353"/>
      <c r="AP111" s="353"/>
      <c r="AQ111" s="353"/>
      <c r="AR111" s="353"/>
      <c r="AS111" s="353"/>
      <c r="AT111" s="353"/>
      <c r="AU111" s="353"/>
      <c r="AV111" s="353"/>
      <c r="AW111" s="353"/>
      <c r="BG111" s="647"/>
      <c r="BH111" s="193"/>
      <c r="BI111" s="193"/>
      <c r="BJ111" s="193"/>
      <c r="BK111" s="193"/>
      <c r="BL111" s="193"/>
    </row>
    <row r="112" spans="2:67" s="27" customFormat="1">
      <c r="B112" s="209" t="s">
        <v>231</v>
      </c>
      <c r="C112" s="1195"/>
      <c r="D112" s="1196"/>
      <c r="E112" s="382"/>
      <c r="F112" s="382"/>
      <c r="G112" s="382"/>
      <c r="H112" s="382"/>
      <c r="I112" s="438"/>
      <c r="J112" s="137"/>
      <c r="M112"/>
      <c r="O112" s="647"/>
      <c r="P112" s="647"/>
      <c r="Q112" s="622"/>
      <c r="R112" s="193"/>
      <c r="S112" s="193"/>
      <c r="T112" s="193"/>
      <c r="U112" s="193"/>
      <c r="V112" s="193"/>
      <c r="W112" s="193"/>
      <c r="X112" s="353"/>
      <c r="Y112" s="353"/>
      <c r="Z112" s="647"/>
      <c r="AA112" s="647"/>
      <c r="AB112" s="647"/>
      <c r="AC112" s="647"/>
      <c r="AD112" s="647"/>
      <c r="AE112" s="647"/>
      <c r="AF112" s="647"/>
      <c r="AG112" s="647"/>
      <c r="AH112" s="647"/>
      <c r="AI112" s="647"/>
      <c r="AJ112" s="353"/>
      <c r="AK112" s="353"/>
      <c r="AL112" s="353"/>
      <c r="AM112" s="353"/>
      <c r="AN112" s="353"/>
      <c r="AO112" s="353"/>
      <c r="AP112" s="353"/>
      <c r="AQ112" s="353"/>
      <c r="AR112" s="353"/>
      <c r="AS112" s="353"/>
      <c r="AT112" s="353"/>
      <c r="AU112" s="353"/>
      <c r="AV112" s="353"/>
      <c r="AW112" s="353"/>
      <c r="BG112" s="647"/>
      <c r="BH112" s="193"/>
      <c r="BI112" s="193"/>
      <c r="BJ112" s="193"/>
      <c r="BK112" s="193"/>
      <c r="BL112" s="193"/>
    </row>
    <row r="113" spans="2:61" s="27" customFormat="1">
      <c r="B113" s="1197" t="s">
        <v>341</v>
      </c>
      <c r="C113" s="1197"/>
      <c r="D113" s="1197"/>
      <c r="E113" s="439">
        <f>SUM(E110:E112)</f>
        <v>0</v>
      </c>
      <c r="F113" s="439">
        <f>SUM(F110:F112)</f>
        <v>0</v>
      </c>
      <c r="G113" s="439">
        <f>SUM(G110:G112)</f>
        <v>0</v>
      </c>
      <c r="H113" s="439">
        <f>SUM(H110:H112)</f>
        <v>0</v>
      </c>
      <c r="I113" s="439">
        <f>SUM(I110:I112)</f>
        <v>0</v>
      </c>
      <c r="J113" s="126"/>
      <c r="K113" s="126"/>
      <c r="L113" s="126"/>
      <c r="M113"/>
      <c r="N113" s="126"/>
      <c r="O113" s="650"/>
      <c r="P113" s="650"/>
      <c r="Q113" s="622"/>
      <c r="R113" s="193"/>
      <c r="S113" s="193"/>
      <c r="T113" s="193"/>
      <c r="U113" s="193"/>
      <c r="V113" s="193"/>
      <c r="W113" s="193"/>
      <c r="X113" s="353"/>
      <c r="Y113" s="353"/>
      <c r="Z113" s="647"/>
      <c r="AA113" s="647"/>
      <c r="AB113" s="647"/>
      <c r="AC113" s="647"/>
      <c r="AD113" s="647"/>
      <c r="AE113" s="647"/>
      <c r="AF113" s="647"/>
      <c r="AG113" s="647"/>
      <c r="AH113" s="647"/>
      <c r="AI113" s="647"/>
      <c r="AJ113" s="353"/>
      <c r="AK113" s="353"/>
      <c r="AL113" s="353"/>
      <c r="AM113" s="353"/>
      <c r="AN113" s="353"/>
      <c r="AO113" s="353"/>
      <c r="AP113" s="353"/>
      <c r="AQ113" s="353"/>
      <c r="AR113" s="353"/>
      <c r="AS113" s="353"/>
      <c r="AT113" s="353"/>
      <c r="AU113" s="353"/>
      <c r="AV113" s="353"/>
      <c r="AW113" s="353"/>
      <c r="BE113" s="193"/>
      <c r="BF113" s="193"/>
      <c r="BG113" s="647"/>
      <c r="BH113" s="193"/>
    </row>
    <row r="114" spans="2:61" s="27" customFormat="1">
      <c r="B114" s="39"/>
      <c r="C114" s="103"/>
      <c r="D114" s="103"/>
      <c r="E114" s="103"/>
      <c r="F114" s="103"/>
      <c r="G114" s="103"/>
      <c r="I114" s="137"/>
      <c r="J114" s="137"/>
      <c r="K114" s="137"/>
      <c r="L114" s="137"/>
      <c r="M114"/>
      <c r="O114" s="647"/>
      <c r="P114" s="647"/>
      <c r="Q114" s="622"/>
      <c r="R114" s="193"/>
      <c r="S114" s="193"/>
      <c r="T114" s="193"/>
      <c r="U114" s="193"/>
      <c r="V114" s="193"/>
      <c r="W114" s="193"/>
      <c r="X114" s="353"/>
      <c r="Y114" s="353"/>
      <c r="Z114" s="647"/>
      <c r="AA114" s="647"/>
      <c r="AB114" s="647"/>
      <c r="AC114" s="647"/>
      <c r="AD114" s="647"/>
      <c r="AE114" s="647"/>
      <c r="AF114" s="647"/>
      <c r="AG114" s="647"/>
      <c r="AH114" s="647"/>
      <c r="AI114" s="647"/>
      <c r="AJ114" s="353"/>
      <c r="AK114" s="353"/>
      <c r="AL114" s="353"/>
      <c r="AM114" s="353"/>
      <c r="AN114" s="353"/>
      <c r="AO114" s="353"/>
      <c r="AP114" s="353"/>
      <c r="AQ114" s="353"/>
      <c r="AR114" s="353"/>
      <c r="AS114" s="353"/>
      <c r="AT114" s="353"/>
      <c r="AU114" s="353"/>
      <c r="AV114" s="353"/>
      <c r="AW114" s="353"/>
      <c r="BD114" s="193"/>
      <c r="BE114" s="193"/>
      <c r="BF114" s="193"/>
      <c r="BG114" s="647"/>
    </row>
    <row r="115" spans="2:61" s="27" customFormat="1">
      <c r="B115" s="39"/>
      <c r="C115" s="103"/>
      <c r="D115" s="103"/>
      <c r="E115" s="103" t="s">
        <v>565</v>
      </c>
      <c r="F115" s="103" t="s">
        <v>566</v>
      </c>
      <c r="G115" s="103" t="s">
        <v>567</v>
      </c>
      <c r="H115" s="103" t="s">
        <v>568</v>
      </c>
      <c r="I115" s="150" t="s">
        <v>184</v>
      </c>
      <c r="J115" s="137"/>
      <c r="K115" s="137"/>
      <c r="L115" s="137"/>
      <c r="M115"/>
      <c r="O115" s="647"/>
      <c r="P115" s="647"/>
      <c r="Q115" s="622"/>
      <c r="R115" s="193"/>
      <c r="S115" s="193"/>
      <c r="T115" s="193"/>
      <c r="U115" s="193"/>
      <c r="V115" s="193"/>
      <c r="W115" s="193"/>
      <c r="X115" s="353"/>
      <c r="Y115" s="353"/>
      <c r="Z115" s="647"/>
      <c r="AA115" s="647"/>
      <c r="AB115" s="647"/>
      <c r="AC115" s="647"/>
      <c r="AD115" s="647"/>
      <c r="AE115" s="647"/>
      <c r="AF115" s="647"/>
      <c r="AG115" s="647"/>
      <c r="AH115" s="647"/>
      <c r="AI115" s="647"/>
      <c r="AJ115" s="353"/>
      <c r="AK115" s="353"/>
      <c r="AL115" s="353"/>
      <c r="AM115" s="353"/>
      <c r="AN115" s="353"/>
      <c r="AO115" s="353"/>
      <c r="AP115" s="353"/>
      <c r="AQ115" s="353"/>
      <c r="AR115" s="353"/>
      <c r="AS115" s="353"/>
      <c r="AT115" s="353"/>
      <c r="AU115" s="353"/>
      <c r="AV115" s="353"/>
      <c r="AW115" s="353"/>
      <c r="BD115" s="193"/>
      <c r="BE115" s="193"/>
      <c r="BF115" s="193"/>
      <c r="BG115" s="647"/>
    </row>
    <row r="116" spans="2:61" s="27" customFormat="1">
      <c r="B116" s="208" t="s">
        <v>229</v>
      </c>
      <c r="C116" s="1195"/>
      <c r="D116" s="1196"/>
      <c r="E116" s="382"/>
      <c r="F116" s="382"/>
      <c r="G116" s="382"/>
      <c r="H116" s="382"/>
      <c r="I116" s="438"/>
      <c r="M116"/>
      <c r="O116" s="647"/>
      <c r="P116" s="647"/>
      <c r="Q116" s="622"/>
      <c r="R116" s="193"/>
      <c r="S116" s="193"/>
      <c r="T116" s="193"/>
      <c r="U116" s="193"/>
      <c r="V116" s="193"/>
      <c r="W116" s="193"/>
      <c r="X116" s="353"/>
      <c r="Y116" s="353"/>
      <c r="Z116" s="647"/>
      <c r="AA116" s="647"/>
      <c r="AB116" s="647"/>
      <c r="AC116" s="647"/>
      <c r="AD116" s="647"/>
      <c r="AE116" s="647"/>
      <c r="AF116" s="647"/>
      <c r="AG116" s="647"/>
      <c r="AH116" s="647"/>
      <c r="AI116" s="647"/>
      <c r="AJ116" s="353"/>
      <c r="AK116" s="353"/>
      <c r="AL116" s="353"/>
      <c r="AM116" s="353"/>
      <c r="AN116" s="353"/>
      <c r="AO116" s="353"/>
      <c r="AP116" s="353"/>
      <c r="AQ116" s="353"/>
      <c r="AR116" s="353"/>
      <c r="AS116" s="353"/>
      <c r="AT116" s="353"/>
      <c r="AU116" s="353"/>
      <c r="AV116" s="353"/>
      <c r="AW116" s="353"/>
      <c r="BF116" s="193"/>
      <c r="BG116" s="647"/>
      <c r="BH116" s="193"/>
      <c r="BI116" s="193"/>
    </row>
    <row r="117" spans="2:61" s="27" customFormat="1">
      <c r="B117" s="208" t="s">
        <v>230</v>
      </c>
      <c r="C117" s="1195"/>
      <c r="D117" s="1196"/>
      <c r="E117" s="382"/>
      <c r="F117" s="382"/>
      <c r="G117" s="382"/>
      <c r="H117" s="382"/>
      <c r="I117" s="438"/>
      <c r="M117"/>
      <c r="O117" s="647"/>
      <c r="P117" s="647"/>
      <c r="Q117" s="622"/>
      <c r="R117" s="193"/>
      <c r="S117" s="193"/>
      <c r="T117" s="193"/>
      <c r="U117" s="193"/>
      <c r="V117" s="193"/>
      <c r="W117" s="193"/>
      <c r="X117" s="353"/>
      <c r="Y117" s="353"/>
      <c r="Z117" s="647"/>
      <c r="AA117" s="647"/>
      <c r="AB117" s="647"/>
      <c r="AC117" s="647"/>
      <c r="AD117" s="647"/>
      <c r="AE117" s="647"/>
      <c r="AF117" s="647"/>
      <c r="AG117" s="647"/>
      <c r="AH117" s="647"/>
      <c r="AI117" s="647"/>
      <c r="AJ117" s="353"/>
      <c r="AK117" s="353"/>
      <c r="AL117" s="353"/>
      <c r="AM117" s="353"/>
      <c r="AN117" s="353"/>
      <c r="AO117" s="353"/>
      <c r="AP117" s="353"/>
      <c r="AQ117" s="353"/>
      <c r="AR117" s="353"/>
      <c r="AS117" s="353"/>
      <c r="AT117" s="353"/>
      <c r="AU117" s="353"/>
      <c r="AV117" s="353"/>
      <c r="AW117" s="353"/>
      <c r="BF117" s="193"/>
      <c r="BG117" s="647"/>
      <c r="BH117" s="193"/>
      <c r="BI117" s="193"/>
    </row>
    <row r="118" spans="2:61" s="27" customFormat="1" ht="15" customHeight="1">
      <c r="B118" s="209" t="s">
        <v>231</v>
      </c>
      <c r="C118" s="1195"/>
      <c r="D118" s="1196"/>
      <c r="E118" s="382"/>
      <c r="F118" s="382"/>
      <c r="G118" s="382"/>
      <c r="H118" s="382"/>
      <c r="I118" s="438"/>
      <c r="M118"/>
      <c r="O118" s="647"/>
      <c r="P118" s="647"/>
      <c r="Q118" s="622"/>
      <c r="R118" s="193"/>
      <c r="S118" s="193"/>
      <c r="T118" s="193"/>
      <c r="U118" s="193"/>
      <c r="V118" s="193"/>
      <c r="W118" s="193"/>
      <c r="X118" s="353"/>
      <c r="Y118" s="353"/>
      <c r="Z118" s="647"/>
      <c r="AA118" s="647"/>
      <c r="AB118" s="647"/>
      <c r="AC118" s="647"/>
      <c r="AD118" s="647"/>
      <c r="AE118" s="647"/>
      <c r="AF118" s="647"/>
      <c r="AG118" s="647"/>
      <c r="AH118" s="647"/>
      <c r="AI118" s="647"/>
      <c r="AJ118" s="353"/>
      <c r="AK118" s="353"/>
      <c r="AL118" s="353"/>
      <c r="AM118" s="353"/>
      <c r="AN118" s="353"/>
      <c r="AO118" s="353"/>
      <c r="AP118" s="353"/>
      <c r="AQ118" s="353"/>
      <c r="AR118" s="353"/>
      <c r="AS118" s="353"/>
      <c r="AT118" s="353"/>
      <c r="AU118" s="353"/>
      <c r="AV118" s="353"/>
      <c r="AW118" s="353"/>
      <c r="BF118" s="193"/>
      <c r="BG118" s="647"/>
      <c r="BH118" s="193"/>
      <c r="BI118" s="193"/>
    </row>
    <row r="119" spans="2:61" s="27" customFormat="1">
      <c r="B119" s="1197" t="s">
        <v>341</v>
      </c>
      <c r="C119" s="1197"/>
      <c r="D119" s="1197"/>
      <c r="E119" s="439">
        <f>SUM(E116:E118)</f>
        <v>0</v>
      </c>
      <c r="F119" s="439">
        <f>SUM(F116:F118)</f>
        <v>0</v>
      </c>
      <c r="G119" s="439">
        <f>SUM(G116:G118)</f>
        <v>0</v>
      </c>
      <c r="H119" s="439">
        <f>SUM(H116:H118)</f>
        <v>0</v>
      </c>
      <c r="I119" s="439">
        <f>SUM(I116:I118)</f>
        <v>0</v>
      </c>
      <c r="J119"/>
      <c r="K119"/>
      <c r="L119"/>
      <c r="M119"/>
      <c r="N119"/>
      <c r="O119" s="646"/>
      <c r="P119" s="646"/>
      <c r="Q119" s="622"/>
      <c r="R119" s="193"/>
      <c r="S119" s="193"/>
      <c r="T119" s="193"/>
      <c r="U119" s="193"/>
      <c r="V119" s="193"/>
      <c r="W119" s="193"/>
      <c r="X119" s="353"/>
      <c r="Y119" s="353"/>
      <c r="Z119" s="647"/>
      <c r="AA119" s="647"/>
      <c r="AB119" s="647"/>
      <c r="AC119" s="647"/>
      <c r="AD119" s="647"/>
      <c r="AE119" s="647"/>
      <c r="AF119" s="647"/>
      <c r="AG119" s="647"/>
      <c r="AH119" s="647"/>
      <c r="AI119" s="647"/>
      <c r="AJ119" s="353"/>
      <c r="AK119" s="353"/>
      <c r="AL119" s="353"/>
      <c r="AM119" s="353"/>
      <c r="AN119" s="353"/>
      <c r="AO119" s="353"/>
      <c r="AP119" s="353"/>
      <c r="AQ119" s="353"/>
      <c r="AR119" s="353"/>
      <c r="AS119" s="353"/>
      <c r="AT119" s="353"/>
      <c r="AU119" s="353"/>
      <c r="AV119" s="353"/>
      <c r="AW119" s="353"/>
      <c r="BF119" s="193"/>
      <c r="BG119" s="647"/>
      <c r="BH119" s="193"/>
      <c r="BI119" s="193"/>
    </row>
    <row r="120" spans="2:61" s="27" customFormat="1">
      <c r="B120"/>
      <c r="C120"/>
      <c r="D120"/>
      <c r="E120"/>
      <c r="F120"/>
      <c r="G120"/>
      <c r="H120"/>
      <c r="I120"/>
      <c r="J120"/>
      <c r="K120"/>
      <c r="L120"/>
      <c r="M120"/>
      <c r="N120"/>
      <c r="O120" s="646"/>
      <c r="P120" s="646"/>
      <c r="Q120" s="622"/>
      <c r="R120" s="193"/>
      <c r="S120" s="193"/>
      <c r="T120" s="193"/>
      <c r="U120" s="193"/>
      <c r="V120" s="193"/>
      <c r="W120" s="193"/>
      <c r="X120" s="353"/>
      <c r="Y120" s="353"/>
      <c r="Z120" s="647"/>
      <c r="AA120" s="647"/>
      <c r="AB120" s="647"/>
      <c r="AC120" s="647"/>
      <c r="AD120" s="647"/>
      <c r="AE120" s="647"/>
      <c r="AF120" s="647"/>
      <c r="AG120" s="647"/>
      <c r="AH120" s="647"/>
      <c r="AI120" s="647"/>
      <c r="AJ120" s="353"/>
      <c r="AK120" s="353"/>
      <c r="AL120" s="353"/>
      <c r="AM120" s="353"/>
      <c r="AN120" s="353"/>
      <c r="AO120" s="353"/>
      <c r="AP120" s="353"/>
      <c r="AQ120" s="353"/>
      <c r="AR120" s="353"/>
      <c r="AS120" s="353"/>
      <c r="AT120" s="353"/>
      <c r="AU120" s="353"/>
      <c r="AV120" s="353"/>
      <c r="AW120" s="353"/>
      <c r="BF120" s="193"/>
      <c r="BG120" s="647"/>
      <c r="BH120" s="193"/>
      <c r="BI120" s="193"/>
    </row>
    <row r="121" spans="2:61" s="27" customFormat="1">
      <c r="B121"/>
      <c r="C121"/>
      <c r="D121"/>
      <c r="E121" s="103" t="s">
        <v>569</v>
      </c>
      <c r="F121" s="103" t="s">
        <v>570</v>
      </c>
      <c r="G121" s="103" t="s">
        <v>571</v>
      </c>
      <c r="H121" s="103" t="s">
        <v>572</v>
      </c>
      <c r="I121" s="103" t="s">
        <v>185</v>
      </c>
      <c r="J121"/>
      <c r="K121"/>
      <c r="L121"/>
      <c r="M121"/>
      <c r="N121"/>
      <c r="O121" s="646"/>
      <c r="P121" s="646"/>
      <c r="Q121" s="622"/>
      <c r="R121" s="193"/>
      <c r="S121" s="193"/>
      <c r="T121" s="193"/>
      <c r="U121" s="193"/>
      <c r="V121" s="193"/>
      <c r="W121" s="193"/>
      <c r="X121" s="353"/>
      <c r="Y121" s="353"/>
      <c r="Z121" s="647"/>
      <c r="AA121" s="647"/>
      <c r="AB121" s="647"/>
      <c r="AC121" s="647"/>
      <c r="AD121" s="647"/>
      <c r="AE121" s="647"/>
      <c r="AF121" s="647"/>
      <c r="AG121" s="647"/>
      <c r="AH121" s="647"/>
      <c r="AI121" s="647"/>
      <c r="AJ121" s="353"/>
      <c r="AK121" s="353"/>
      <c r="AL121" s="353"/>
      <c r="AM121" s="353"/>
      <c r="AN121" s="353"/>
      <c r="AO121" s="353"/>
      <c r="AP121" s="353"/>
      <c r="AQ121" s="353"/>
      <c r="AR121" s="353"/>
      <c r="AS121" s="353"/>
      <c r="AT121" s="353"/>
      <c r="AU121" s="353"/>
      <c r="AV121" s="353"/>
      <c r="AW121" s="353"/>
      <c r="BF121" s="193"/>
      <c r="BG121" s="647"/>
      <c r="BH121" s="193"/>
      <c r="BI121" s="193"/>
    </row>
    <row r="122" spans="2:61" s="27" customFormat="1">
      <c r="B122" s="208" t="s">
        <v>229</v>
      </c>
      <c r="C122" s="1195"/>
      <c r="D122" s="1196"/>
      <c r="E122" s="382"/>
      <c r="F122" s="382"/>
      <c r="G122" s="382"/>
      <c r="H122" s="382"/>
      <c r="I122" s="438"/>
      <c r="J122"/>
      <c r="K122"/>
      <c r="L122"/>
      <c r="M122"/>
      <c r="N122"/>
      <c r="O122" s="646"/>
      <c r="P122" s="646"/>
      <c r="Q122" s="622"/>
      <c r="R122" s="193"/>
      <c r="S122" s="193"/>
      <c r="T122" s="193"/>
      <c r="U122" s="193"/>
      <c r="V122" s="193"/>
      <c r="W122" s="193"/>
      <c r="X122" s="353"/>
      <c r="Y122" s="353"/>
      <c r="Z122" s="647"/>
      <c r="AA122" s="647"/>
      <c r="AB122" s="647"/>
      <c r="AC122" s="647"/>
      <c r="AD122" s="647"/>
      <c r="AE122" s="647"/>
      <c r="AF122" s="647"/>
      <c r="AG122" s="647"/>
      <c r="AH122" s="647"/>
      <c r="AI122" s="647"/>
      <c r="AJ122" s="353"/>
      <c r="AK122" s="353"/>
      <c r="AL122" s="353"/>
      <c r="AM122" s="353"/>
      <c r="AN122" s="353"/>
      <c r="AO122" s="353"/>
      <c r="AP122" s="353"/>
      <c r="AQ122" s="353"/>
      <c r="AR122" s="353"/>
      <c r="AS122" s="353"/>
      <c r="AT122" s="353"/>
      <c r="AU122" s="353"/>
      <c r="AV122" s="353"/>
      <c r="AW122" s="353"/>
      <c r="BF122" s="193"/>
      <c r="BG122" s="647"/>
      <c r="BH122" s="193"/>
      <c r="BI122" s="193"/>
    </row>
    <row r="123" spans="2:61" s="27" customFormat="1">
      <c r="B123" s="208" t="s">
        <v>230</v>
      </c>
      <c r="C123" s="1195"/>
      <c r="D123" s="1196"/>
      <c r="E123" s="382"/>
      <c r="F123" s="382"/>
      <c r="G123" s="382"/>
      <c r="H123" s="382"/>
      <c r="I123" s="438"/>
      <c r="J123"/>
      <c r="K123"/>
      <c r="L123"/>
      <c r="M123"/>
      <c r="N123"/>
      <c r="O123" s="646"/>
      <c r="P123" s="646"/>
      <c r="Q123" s="622"/>
      <c r="R123" s="193"/>
      <c r="S123" s="193"/>
      <c r="T123" s="193"/>
      <c r="U123" s="193"/>
      <c r="V123" s="193"/>
      <c r="W123" s="193"/>
      <c r="X123" s="353"/>
      <c r="Y123" s="353"/>
      <c r="Z123" s="647"/>
      <c r="AA123" s="647"/>
      <c r="AB123" s="647"/>
      <c r="AC123" s="647"/>
      <c r="AD123" s="647"/>
      <c r="AE123" s="647"/>
      <c r="AF123" s="647"/>
      <c r="AG123" s="647"/>
      <c r="AH123" s="647"/>
      <c r="AI123" s="647"/>
      <c r="AJ123" s="353"/>
      <c r="AK123" s="353"/>
      <c r="AL123" s="353"/>
      <c r="AM123" s="353"/>
      <c r="AN123" s="353"/>
      <c r="AO123" s="353"/>
      <c r="AP123" s="353"/>
      <c r="AQ123" s="353"/>
      <c r="AR123" s="353"/>
      <c r="AS123" s="353"/>
      <c r="AT123" s="353"/>
      <c r="AU123" s="353"/>
      <c r="AV123" s="353"/>
      <c r="AW123" s="353"/>
      <c r="BF123" s="193"/>
      <c r="BG123" s="647"/>
      <c r="BH123" s="193"/>
      <c r="BI123" s="193"/>
    </row>
    <row r="124" spans="2:61" s="126" customFormat="1" ht="15" customHeight="1">
      <c r="B124" s="209" t="s">
        <v>231</v>
      </c>
      <c r="C124" s="1195"/>
      <c r="D124" s="1196"/>
      <c r="E124" s="382"/>
      <c r="F124" s="382"/>
      <c r="G124" s="382"/>
      <c r="H124" s="382"/>
      <c r="I124" s="438"/>
      <c r="J124"/>
      <c r="K124"/>
      <c r="L124"/>
      <c r="M124"/>
      <c r="N124"/>
      <c r="O124" s="646"/>
      <c r="P124" s="646"/>
      <c r="Q124" s="651"/>
      <c r="R124" s="127"/>
      <c r="S124" s="127"/>
      <c r="T124" s="127"/>
      <c r="U124" s="127"/>
      <c r="V124" s="127"/>
      <c r="W124" s="127"/>
      <c r="X124" s="354"/>
      <c r="Y124" s="354"/>
      <c r="Z124" s="650"/>
      <c r="AA124" s="650"/>
      <c r="AB124" s="650"/>
      <c r="AC124" s="650"/>
      <c r="AD124" s="650"/>
      <c r="AE124" s="650"/>
      <c r="AF124" s="650"/>
      <c r="AG124" s="650"/>
      <c r="AH124" s="650"/>
      <c r="AI124" s="650"/>
      <c r="AJ124" s="354"/>
      <c r="AK124" s="354"/>
      <c r="AL124" s="354"/>
      <c r="AM124" s="354"/>
      <c r="AN124" s="354"/>
      <c r="AO124" s="354"/>
      <c r="AP124" s="354"/>
      <c r="AQ124" s="354"/>
      <c r="AR124" s="354"/>
      <c r="AS124" s="354"/>
      <c r="AT124" s="354"/>
      <c r="AU124" s="354"/>
      <c r="AV124" s="354"/>
      <c r="AW124" s="354"/>
      <c r="BF124" s="127"/>
      <c r="BG124" s="647"/>
      <c r="BH124" s="127"/>
      <c r="BI124" s="127"/>
    </row>
    <row r="125" spans="2:61" s="27" customFormat="1">
      <c r="B125" s="1197" t="s">
        <v>341</v>
      </c>
      <c r="C125" s="1197"/>
      <c r="D125" s="1197"/>
      <c r="E125" s="439">
        <f>SUM(E122:E124)</f>
        <v>0</v>
      </c>
      <c r="F125" s="439">
        <f>SUM(F122:F124)</f>
        <v>0</v>
      </c>
      <c r="G125" s="439">
        <f>SUM(G122:G124)</f>
        <v>0</v>
      </c>
      <c r="H125" s="439">
        <f>SUM(H122:H124)</f>
        <v>0</v>
      </c>
      <c r="I125" s="439">
        <f>SUM(I122:I124)</f>
        <v>0</v>
      </c>
      <c r="J125"/>
      <c r="K125"/>
      <c r="L125"/>
      <c r="M125"/>
      <c r="N125"/>
      <c r="O125" s="646"/>
      <c r="P125" s="646"/>
      <c r="Q125" s="622"/>
      <c r="R125" s="193"/>
      <c r="S125" s="193"/>
      <c r="T125" s="193"/>
      <c r="U125" s="193"/>
      <c r="V125" s="193"/>
      <c r="W125" s="193"/>
      <c r="X125" s="353"/>
      <c r="Y125" s="353"/>
      <c r="Z125" s="647"/>
      <c r="AA125" s="647"/>
      <c r="AB125" s="647"/>
      <c r="AC125" s="647"/>
      <c r="AD125" s="647"/>
      <c r="AE125" s="647"/>
      <c r="AF125" s="647"/>
      <c r="AG125" s="647"/>
      <c r="AH125" s="647"/>
      <c r="AI125" s="647"/>
      <c r="AJ125" s="353"/>
      <c r="AK125" s="353"/>
      <c r="AL125" s="353"/>
      <c r="AM125" s="353"/>
      <c r="AN125" s="353"/>
      <c r="AO125" s="353"/>
      <c r="AP125" s="353"/>
      <c r="AQ125" s="353"/>
      <c r="AR125" s="353"/>
      <c r="AS125" s="353"/>
      <c r="AT125" s="353"/>
      <c r="AU125" s="353"/>
      <c r="AV125" s="353"/>
      <c r="AW125" s="353"/>
      <c r="BE125" s="193"/>
      <c r="BF125" s="193"/>
      <c r="BG125" s="650"/>
      <c r="BH125" s="193"/>
    </row>
    <row r="126" spans="2:61" s="27" customFormat="1">
      <c r="B126"/>
      <c r="C126"/>
      <c r="D126"/>
      <c r="E126"/>
      <c r="F126"/>
      <c r="G126"/>
      <c r="H126"/>
      <c r="I126"/>
      <c r="J126"/>
      <c r="K126"/>
      <c r="L126"/>
      <c r="M126"/>
      <c r="N126"/>
      <c r="O126" s="646"/>
      <c r="P126" s="646"/>
      <c r="Q126" s="622"/>
      <c r="R126" s="193"/>
      <c r="S126" s="193"/>
      <c r="T126" s="193"/>
      <c r="U126" s="193"/>
      <c r="V126" s="193"/>
      <c r="W126" s="193"/>
      <c r="X126" s="353"/>
      <c r="Y126" s="353"/>
      <c r="Z126" s="647"/>
      <c r="AA126" s="647"/>
      <c r="AB126" s="647"/>
      <c r="AC126" s="647"/>
      <c r="AD126" s="647"/>
      <c r="AE126" s="647"/>
      <c r="AF126" s="647"/>
      <c r="AG126" s="647"/>
      <c r="AH126" s="647"/>
      <c r="AI126" s="647"/>
      <c r="AJ126" s="353"/>
      <c r="AK126" s="353"/>
      <c r="AL126" s="353"/>
      <c r="AM126" s="353"/>
      <c r="AN126" s="353"/>
      <c r="AO126" s="353"/>
      <c r="AP126" s="353"/>
      <c r="AQ126" s="353"/>
      <c r="AR126" s="353"/>
      <c r="AS126" s="353"/>
      <c r="AT126" s="353"/>
      <c r="AU126" s="353"/>
      <c r="AV126" s="353"/>
      <c r="AW126" s="353"/>
      <c r="BD126" s="193"/>
      <c r="BE126" s="193"/>
      <c r="BF126" s="193"/>
      <c r="BG126" s="647"/>
    </row>
    <row r="127" spans="2:61" s="27" customFormat="1">
      <c r="B127"/>
      <c r="C127"/>
      <c r="D127"/>
      <c r="E127" s="103" t="s">
        <v>601</v>
      </c>
      <c r="F127" s="103" t="s">
        <v>602</v>
      </c>
      <c r="G127" s="103" t="s">
        <v>603</v>
      </c>
      <c r="H127" s="103" t="s">
        <v>604</v>
      </c>
      <c r="I127" s="103" t="s">
        <v>605</v>
      </c>
      <c r="J127"/>
      <c r="K127"/>
      <c r="L127"/>
      <c r="M127"/>
      <c r="N127"/>
      <c r="O127" s="646"/>
      <c r="P127" s="646"/>
      <c r="Q127" s="622"/>
      <c r="R127" s="193"/>
      <c r="S127" s="193"/>
      <c r="T127" s="193"/>
      <c r="U127" s="193"/>
      <c r="V127" s="193"/>
      <c r="W127" s="193"/>
      <c r="X127" s="353"/>
      <c r="Y127" s="353"/>
      <c r="Z127" s="647"/>
      <c r="AA127" s="647"/>
      <c r="AB127" s="647"/>
      <c r="AC127" s="647"/>
      <c r="AD127" s="647"/>
      <c r="AE127" s="647"/>
      <c r="AF127" s="647"/>
      <c r="AG127" s="647"/>
      <c r="AH127" s="647"/>
      <c r="AI127" s="647"/>
      <c r="AJ127" s="353"/>
      <c r="AK127" s="353"/>
      <c r="AL127" s="353"/>
      <c r="AM127" s="353"/>
      <c r="AN127" s="353"/>
      <c r="AO127" s="353"/>
      <c r="AP127" s="353"/>
      <c r="AQ127" s="353"/>
      <c r="AR127" s="353"/>
      <c r="AS127" s="353"/>
      <c r="AT127" s="353"/>
      <c r="AU127" s="353"/>
      <c r="AV127" s="353"/>
      <c r="AW127" s="353"/>
      <c r="BD127" s="193"/>
      <c r="BE127" s="193"/>
      <c r="BF127" s="193"/>
      <c r="BG127" s="647"/>
    </row>
    <row r="128" spans="2:61" s="27" customFormat="1">
      <c r="B128" s="208" t="s">
        <v>229</v>
      </c>
      <c r="C128" s="1195"/>
      <c r="D128" s="1196"/>
      <c r="E128" s="382"/>
      <c r="F128" s="382"/>
      <c r="G128" s="382"/>
      <c r="H128" s="382"/>
      <c r="I128" s="438"/>
      <c r="J128"/>
      <c r="K128"/>
      <c r="L128"/>
      <c r="M128"/>
      <c r="N128"/>
      <c r="O128" s="646"/>
      <c r="P128" s="646"/>
      <c r="Q128" s="622"/>
      <c r="R128" s="193"/>
      <c r="S128" s="193"/>
      <c r="T128" s="193"/>
      <c r="U128" s="193"/>
      <c r="V128" s="193"/>
      <c r="W128" s="193"/>
      <c r="X128" s="353"/>
      <c r="Y128" s="353"/>
      <c r="Z128" s="647"/>
      <c r="AA128" s="647"/>
      <c r="AB128" s="647"/>
      <c r="AC128" s="647"/>
      <c r="AD128" s="647"/>
      <c r="AE128" s="647"/>
      <c r="AF128" s="647"/>
      <c r="AG128" s="647"/>
      <c r="AH128" s="647"/>
      <c r="AI128" s="647"/>
      <c r="AJ128" s="353"/>
      <c r="AK128" s="353"/>
      <c r="AL128" s="353"/>
      <c r="AM128" s="353"/>
      <c r="AN128" s="353"/>
      <c r="AO128" s="353"/>
      <c r="AP128" s="353"/>
      <c r="AQ128" s="353"/>
      <c r="AR128" s="353"/>
      <c r="AS128" s="353"/>
      <c r="AT128" s="353"/>
      <c r="AU128" s="353"/>
      <c r="AV128" s="353"/>
      <c r="AW128" s="353"/>
      <c r="BD128" s="193"/>
      <c r="BE128" s="193"/>
      <c r="BF128" s="193"/>
      <c r="BG128" s="647"/>
    </row>
    <row r="129" spans="2:60" s="27" customFormat="1">
      <c r="B129" s="208" t="s">
        <v>230</v>
      </c>
      <c r="C129" s="1195"/>
      <c r="D129" s="1196"/>
      <c r="E129" s="382"/>
      <c r="F129" s="382"/>
      <c r="G129" s="382"/>
      <c r="H129" s="382"/>
      <c r="I129" s="438"/>
      <c r="J129"/>
      <c r="K129"/>
      <c r="L129"/>
      <c r="M129"/>
      <c r="N129"/>
      <c r="O129" s="646"/>
      <c r="P129" s="646"/>
      <c r="Q129" s="622"/>
      <c r="R129" s="193"/>
      <c r="S129" s="193"/>
      <c r="T129" s="193"/>
      <c r="U129" s="193"/>
      <c r="V129" s="193"/>
      <c r="W129" s="193"/>
      <c r="X129" s="353"/>
      <c r="Y129" s="353"/>
      <c r="Z129" s="647"/>
      <c r="AA129" s="647"/>
      <c r="AB129" s="647"/>
      <c r="AC129" s="647"/>
      <c r="AD129" s="647"/>
      <c r="AE129" s="647"/>
      <c r="AF129" s="647"/>
      <c r="AG129" s="647"/>
      <c r="AH129" s="647"/>
      <c r="AI129" s="647"/>
      <c r="AJ129" s="353"/>
      <c r="AK129" s="353"/>
      <c r="AL129" s="353"/>
      <c r="AM129" s="353"/>
      <c r="AN129" s="353"/>
      <c r="AO129" s="353"/>
      <c r="AP129" s="353"/>
      <c r="AQ129" s="353"/>
      <c r="AR129" s="353"/>
      <c r="AS129" s="353"/>
      <c r="AT129" s="353"/>
      <c r="AU129" s="353"/>
      <c r="AV129" s="353"/>
      <c r="AW129" s="353"/>
      <c r="BD129" s="193"/>
      <c r="BE129" s="193"/>
      <c r="BF129" s="193"/>
      <c r="BG129" s="647"/>
    </row>
    <row r="130" spans="2:60" s="27" customFormat="1">
      <c r="B130" s="209" t="s">
        <v>231</v>
      </c>
      <c r="C130" s="1195"/>
      <c r="D130" s="1196"/>
      <c r="E130" s="382"/>
      <c r="F130" s="382"/>
      <c r="G130" s="382"/>
      <c r="H130" s="382"/>
      <c r="I130" s="438"/>
      <c r="J130"/>
      <c r="K130"/>
      <c r="L130"/>
      <c r="M130"/>
      <c r="N130"/>
      <c r="O130" s="646"/>
      <c r="P130" s="646"/>
      <c r="Q130" s="622"/>
      <c r="R130" s="193"/>
      <c r="S130" s="193"/>
      <c r="T130" s="193"/>
      <c r="U130" s="193"/>
      <c r="V130" s="193"/>
      <c r="W130" s="193"/>
      <c r="X130" s="353"/>
      <c r="Y130" s="353"/>
      <c r="Z130" s="647"/>
      <c r="AA130" s="647"/>
      <c r="AB130" s="647"/>
      <c r="AC130" s="647"/>
      <c r="AD130" s="647"/>
      <c r="AE130" s="647"/>
      <c r="AF130" s="647"/>
      <c r="AG130" s="647"/>
      <c r="AH130" s="647"/>
      <c r="AI130" s="647"/>
      <c r="AJ130" s="353"/>
      <c r="AK130" s="353"/>
      <c r="AL130" s="353"/>
      <c r="AM130" s="353"/>
      <c r="AN130" s="353"/>
      <c r="AO130" s="353"/>
      <c r="AP130" s="353"/>
      <c r="AQ130" s="353"/>
      <c r="AR130" s="353"/>
      <c r="AS130" s="353"/>
      <c r="AT130" s="353"/>
      <c r="AU130" s="353"/>
      <c r="AV130" s="353"/>
      <c r="AW130" s="353"/>
      <c r="BD130" s="193"/>
      <c r="BE130" s="193"/>
      <c r="BF130" s="193"/>
      <c r="BG130" s="647"/>
    </row>
    <row r="131" spans="2:60" s="27" customFormat="1">
      <c r="B131" s="1197" t="s">
        <v>341</v>
      </c>
      <c r="C131" s="1197"/>
      <c r="D131" s="1197"/>
      <c r="E131" s="439">
        <f>SUM(E128:E130)</f>
        <v>0</v>
      </c>
      <c r="F131" s="439">
        <f>SUM(F128:F130)</f>
        <v>0</v>
      </c>
      <c r="G131" s="439">
        <f>SUM(G128:G130)</f>
        <v>0</v>
      </c>
      <c r="H131" s="439">
        <f>SUM(H128:H130)</f>
        <v>0</v>
      </c>
      <c r="I131" s="439">
        <f>SUM(I128:I130)</f>
        <v>0</v>
      </c>
      <c r="J131"/>
      <c r="K131"/>
      <c r="L131"/>
      <c r="M131"/>
      <c r="N131"/>
      <c r="O131" s="646"/>
      <c r="P131" s="646"/>
      <c r="Q131" s="622"/>
      <c r="R131" s="193"/>
      <c r="S131" s="193"/>
      <c r="T131" s="193"/>
      <c r="U131" s="193"/>
      <c r="V131" s="193"/>
      <c r="W131" s="193"/>
      <c r="X131" s="353"/>
      <c r="Y131" s="353"/>
      <c r="Z131" s="647"/>
      <c r="AA131" s="647"/>
      <c r="AB131" s="647"/>
      <c r="AC131" s="647"/>
      <c r="AD131" s="647"/>
      <c r="AE131" s="647"/>
      <c r="AF131" s="647"/>
      <c r="AG131" s="647"/>
      <c r="AH131" s="647"/>
      <c r="AI131" s="647"/>
      <c r="AJ131" s="353"/>
      <c r="AK131" s="353"/>
      <c r="AL131" s="353"/>
      <c r="AM131" s="353"/>
      <c r="AN131" s="353"/>
      <c r="AO131" s="353"/>
      <c r="AP131" s="353"/>
      <c r="AQ131" s="353"/>
      <c r="AR131" s="353"/>
      <c r="AS131" s="353"/>
      <c r="AT131" s="353"/>
      <c r="AU131" s="353"/>
      <c r="AV131" s="353"/>
      <c r="AW131" s="353"/>
      <c r="BD131" s="193"/>
      <c r="BE131" s="193"/>
      <c r="BF131" s="193"/>
      <c r="BG131" s="647"/>
    </row>
    <row r="132" spans="2:60" s="27" customFormat="1">
      <c r="B132"/>
      <c r="C132"/>
      <c r="D132"/>
      <c r="E132"/>
      <c r="F132"/>
      <c r="G132"/>
      <c r="H132"/>
      <c r="I132"/>
      <c r="J132"/>
      <c r="K132"/>
      <c r="L132"/>
      <c r="M132"/>
      <c r="N132"/>
      <c r="O132" s="646"/>
      <c r="P132" s="646"/>
      <c r="Q132" s="622"/>
      <c r="R132" s="193"/>
      <c r="S132" s="193"/>
      <c r="T132" s="193"/>
      <c r="U132" s="193"/>
      <c r="V132" s="193"/>
      <c r="W132" s="193"/>
      <c r="X132" s="353"/>
      <c r="Y132" s="353"/>
      <c r="Z132" s="647"/>
      <c r="AA132" s="647"/>
      <c r="AB132" s="647"/>
      <c r="AC132" s="647"/>
      <c r="AD132" s="647"/>
      <c r="AE132" s="647"/>
      <c r="AF132" s="647"/>
      <c r="AG132" s="647"/>
      <c r="AH132" s="647"/>
      <c r="AI132" s="647"/>
      <c r="AJ132" s="353"/>
      <c r="AK132" s="353"/>
      <c r="AL132" s="353"/>
      <c r="AM132" s="353"/>
      <c r="AN132" s="353"/>
      <c r="AO132" s="353"/>
      <c r="AP132" s="353"/>
      <c r="AQ132" s="353"/>
      <c r="AR132" s="353"/>
      <c r="AS132" s="353"/>
      <c r="AT132" s="353"/>
      <c r="AU132" s="353"/>
      <c r="AV132" s="353"/>
      <c r="AW132" s="353"/>
      <c r="BE132" s="193"/>
      <c r="BF132" s="193"/>
      <c r="BG132" s="647"/>
      <c r="BH132" s="193"/>
    </row>
    <row r="133" spans="2:60" s="27" customFormat="1">
      <c r="B133"/>
      <c r="C133"/>
      <c r="D133"/>
      <c r="E133"/>
      <c r="F133"/>
      <c r="G133"/>
      <c r="H133"/>
      <c r="I133"/>
      <c r="J133"/>
      <c r="K133"/>
      <c r="L133"/>
      <c r="M133"/>
      <c r="N133"/>
      <c r="O133" s="646"/>
      <c r="P133" s="646"/>
      <c r="Q133" s="622"/>
      <c r="R133" s="193"/>
      <c r="S133" s="193"/>
      <c r="T133" s="193"/>
      <c r="U133" s="193"/>
      <c r="V133" s="193"/>
      <c r="W133" s="193"/>
      <c r="X133" s="353"/>
      <c r="Y133" s="353"/>
      <c r="Z133" s="647"/>
      <c r="AA133" s="647"/>
      <c r="AB133" s="647"/>
      <c r="AC133" s="647"/>
      <c r="AD133" s="647"/>
      <c r="AE133" s="647"/>
      <c r="AF133" s="647"/>
      <c r="AG133" s="647"/>
      <c r="AH133" s="647"/>
      <c r="AI133" s="647"/>
      <c r="AJ133" s="353"/>
      <c r="AK133" s="353"/>
      <c r="AL133" s="353"/>
      <c r="AM133" s="353"/>
      <c r="AN133" s="353"/>
      <c r="AO133" s="353"/>
      <c r="AP133" s="353"/>
      <c r="AQ133" s="353"/>
      <c r="AR133" s="353"/>
      <c r="AS133" s="353"/>
      <c r="AT133" s="353"/>
      <c r="AU133" s="353"/>
      <c r="AV133" s="353"/>
      <c r="AW133" s="353"/>
      <c r="BE133" s="193"/>
      <c r="BF133" s="193"/>
      <c r="BG133" s="647"/>
      <c r="BH133" s="193"/>
    </row>
    <row r="134" spans="2:60" s="27" customFormat="1">
      <c r="B134"/>
      <c r="C134"/>
      <c r="D134"/>
      <c r="E134"/>
      <c r="F134"/>
      <c r="G134"/>
      <c r="H134"/>
      <c r="I134"/>
      <c r="J134"/>
      <c r="K134"/>
      <c r="L134"/>
      <c r="M134"/>
      <c r="N134"/>
      <c r="O134" s="646"/>
      <c r="P134" s="646"/>
      <c r="Q134" s="622"/>
      <c r="R134" s="193"/>
      <c r="S134" s="193"/>
      <c r="T134" s="193"/>
      <c r="U134" s="193"/>
      <c r="V134" s="193"/>
      <c r="W134" s="193"/>
      <c r="X134" s="353"/>
      <c r="Y134" s="353"/>
      <c r="Z134" s="647"/>
      <c r="AA134" s="647"/>
      <c r="AB134" s="647"/>
      <c r="AC134" s="647"/>
      <c r="AD134" s="647"/>
      <c r="AE134" s="647"/>
      <c r="AF134" s="647"/>
      <c r="AG134" s="647"/>
      <c r="AH134" s="647"/>
      <c r="AI134" s="647"/>
      <c r="AJ134" s="353"/>
      <c r="AK134" s="353"/>
      <c r="AL134" s="353"/>
      <c r="AM134" s="353"/>
      <c r="AN134" s="353"/>
      <c r="AO134" s="353"/>
      <c r="AP134" s="353"/>
      <c r="AQ134" s="353"/>
      <c r="AR134" s="353"/>
      <c r="AS134" s="353"/>
      <c r="AT134" s="353"/>
      <c r="AU134" s="353"/>
      <c r="AV134" s="353"/>
      <c r="AW134" s="353"/>
      <c r="BE134" s="193"/>
      <c r="BF134" s="193"/>
      <c r="BG134" s="647"/>
      <c r="BH134" s="193"/>
    </row>
    <row r="135" spans="2:60" s="27" customFormat="1">
      <c r="B135"/>
      <c r="C135"/>
      <c r="D135"/>
      <c r="E135"/>
      <c r="F135"/>
      <c r="G135"/>
      <c r="H135"/>
      <c r="I135"/>
      <c r="J135"/>
      <c r="K135"/>
      <c r="L135"/>
      <c r="M135"/>
      <c r="N135"/>
      <c r="O135" s="646"/>
      <c r="P135" s="646"/>
      <c r="Q135" s="622"/>
      <c r="R135" s="193"/>
      <c r="S135" s="193"/>
      <c r="T135" s="193"/>
      <c r="U135" s="193"/>
      <c r="V135" s="193"/>
      <c r="W135" s="193"/>
      <c r="X135" s="353"/>
      <c r="Y135" s="353"/>
      <c r="Z135" s="647"/>
      <c r="AA135" s="647"/>
      <c r="AB135" s="647"/>
      <c r="AC135" s="647"/>
      <c r="AD135" s="647"/>
      <c r="AE135" s="647"/>
      <c r="AF135" s="647"/>
      <c r="AG135" s="647"/>
      <c r="AH135" s="647"/>
      <c r="AI135" s="647"/>
      <c r="AJ135" s="353"/>
      <c r="AK135" s="353"/>
      <c r="AL135" s="353"/>
      <c r="AM135" s="353"/>
      <c r="AN135" s="353"/>
      <c r="AO135" s="353"/>
      <c r="AP135" s="353"/>
      <c r="AQ135" s="353"/>
      <c r="AR135" s="353"/>
      <c r="AS135" s="353"/>
      <c r="AT135" s="353"/>
      <c r="AU135" s="353"/>
      <c r="AV135" s="353"/>
      <c r="AW135" s="353"/>
      <c r="BE135" s="193"/>
      <c r="BF135" s="193"/>
      <c r="BG135" s="647"/>
      <c r="BH135" s="193"/>
    </row>
    <row r="136" spans="2:60">
      <c r="BG136" s="647"/>
    </row>
  </sheetData>
  <sheetProtection algorithmName="SHA-512" hashValue="WTDw8WDbHvlO0ykZlQvUefWOaE7HCbQwv24V5RpxkNIXXF/KvgHlPRWCq3KCEVGh8rd4ACEsc3fpc9eb35K8dw==" saltValue="InOeSzRtEw2MV6v/P2M3EA==" spinCount="100000" sheet="1" objects="1" scenarios="1"/>
  <mergeCells count="40">
    <mergeCell ref="B91:C91"/>
    <mergeCell ref="A1:J1"/>
    <mergeCell ref="A2:J2"/>
    <mergeCell ref="G7:H7"/>
    <mergeCell ref="G8:H8"/>
    <mergeCell ref="D12:D13"/>
    <mergeCell ref="B12:B13"/>
    <mergeCell ref="E25:I25"/>
    <mergeCell ref="E12:I12"/>
    <mergeCell ref="F91:H91"/>
    <mergeCell ref="B30:N30"/>
    <mergeCell ref="B92:C92"/>
    <mergeCell ref="B90:C90"/>
    <mergeCell ref="J97:K97"/>
    <mergeCell ref="E24:I24"/>
    <mergeCell ref="C112:D112"/>
    <mergeCell ref="G97:H97"/>
    <mergeCell ref="C111:D111"/>
    <mergeCell ref="B97:D97"/>
    <mergeCell ref="C110:D110"/>
    <mergeCell ref="F98:H98"/>
    <mergeCell ref="D101:E101"/>
    <mergeCell ref="C106:D106"/>
    <mergeCell ref="B98:D98"/>
    <mergeCell ref="B24:D24"/>
    <mergeCell ref="F90:H90"/>
    <mergeCell ref="B89:C89"/>
    <mergeCell ref="B131:D131"/>
    <mergeCell ref="C128:D128"/>
    <mergeCell ref="C129:D129"/>
    <mergeCell ref="C130:D130"/>
    <mergeCell ref="C124:D124"/>
    <mergeCell ref="C122:D122"/>
    <mergeCell ref="B125:D125"/>
    <mergeCell ref="B119:D119"/>
    <mergeCell ref="C123:D123"/>
    <mergeCell ref="B113:D113"/>
    <mergeCell ref="C116:D116"/>
    <mergeCell ref="C117:D117"/>
    <mergeCell ref="C118:D118"/>
  </mergeCells>
  <phoneticPr fontId="0" type="noConversion"/>
  <conditionalFormatting sqref="D14">
    <cfRule type="colorScale" priority="24">
      <colorScale>
        <cfvo type="min"/>
        <cfvo type="max"/>
        <color rgb="FFFF7128"/>
        <color rgb="FFFFEF9C"/>
      </colorScale>
    </cfRule>
  </conditionalFormatting>
  <conditionalFormatting sqref="E14:I14">
    <cfRule type="expression" dxfId="11" priority="23" stopIfTrue="1">
      <formula>$D$14="Owner"</formula>
    </cfRule>
  </conditionalFormatting>
  <conditionalFormatting sqref="E15:I15">
    <cfRule type="expression" dxfId="10" priority="7">
      <formula>$D$15="Owner"</formula>
    </cfRule>
  </conditionalFormatting>
  <conditionalFormatting sqref="E16:I16">
    <cfRule type="expression" dxfId="9" priority="6">
      <formula>$D$16="Owner"</formula>
    </cfRule>
  </conditionalFormatting>
  <conditionalFormatting sqref="E17:I17">
    <cfRule type="expression" dxfId="8" priority="5">
      <formula>$D$17="Owner"</formula>
    </cfRule>
  </conditionalFormatting>
  <conditionalFormatting sqref="E18:I18">
    <cfRule type="expression" dxfId="7" priority="4">
      <formula>$D$18="Owner"</formula>
    </cfRule>
  </conditionalFormatting>
  <conditionalFormatting sqref="E19:I19">
    <cfRule type="expression" dxfId="6" priority="3">
      <formula>$D$19="Owner"</formula>
    </cfRule>
  </conditionalFormatting>
  <conditionalFormatting sqref="E20:I20">
    <cfRule type="expression" dxfId="5" priority="2">
      <formula>$D$20="Owner"</formula>
    </cfRule>
  </conditionalFormatting>
  <conditionalFormatting sqref="E21:I21">
    <cfRule type="expression" dxfId="4" priority="1">
      <formula>$D$21="Owner"</formula>
    </cfRule>
  </conditionalFormatting>
  <dataValidations xWindow="502" yWindow="515" count="16">
    <dataValidation type="list" allowBlank="1" showInputMessage="1" showErrorMessage="1" sqref="E7:E10 C7:C10 E32:E36 E51:E60 E39:E48 E63:E72 E75:E79" xr:uid="{00000000-0002-0000-0600-000000000000}">
      <formula1>"Yes, No"</formula1>
    </dataValidation>
    <dataValidation type="list" allowBlank="1" showInputMessage="1" showErrorMessage="1" sqref="G97:H97" xr:uid="{00000000-0002-0000-0600-000001000000}">
      <formula1>"KHC Project-Based Section 8, HUD Project-Based Section 8, Rural Development, KHC Project-Based Vouchers, PHA Project-Based Vouchers, Other (Identify)"</formula1>
    </dataValidation>
    <dataValidation type="list" allowBlank="1" showInputMessage="1" showErrorMessage="1" sqref="E363:E65556" xr:uid="{00000000-0002-0000-0600-000002000000}">
      <formula1>"Tenant; Owner"</formula1>
    </dataValidation>
    <dataValidation type="list" allowBlank="1" showInputMessage="1" showErrorMessage="1" sqref="D14:D21" xr:uid="{00000000-0002-0000-0600-000004000000}">
      <formula1>"Tenant, Owner"</formula1>
    </dataValidation>
    <dataValidation type="list" allowBlank="1" showInputMessage="1" showErrorMessage="1" sqref="C14 C16" xr:uid="{00000000-0002-0000-0600-000005000000}">
      <formula1>"Gas, Electric, Other"</formula1>
    </dataValidation>
    <dataValidation type="list" allowBlank="1" showInputMessage="1" showErrorMessage="1" sqref="C18" xr:uid="{00000000-0002-0000-0600-000006000000}">
      <formula1>"Gas, Electric, Oil, Other"</formula1>
    </dataValidation>
    <dataValidation type="list" allowBlank="1" showInputMessage="1" showErrorMessage="1" sqref="I7" xr:uid="{00000000-0002-0000-0600-000007000000}">
      <formula1>"Natural Gas, Electric, Propane, Oil, Other"</formula1>
    </dataValidation>
    <dataValidation type="list" allowBlank="1" showInputMessage="1" showErrorMessage="1" sqref="I8" xr:uid="{00000000-0002-0000-0600-000008000000}">
      <formula1>"Forced Air, Hot Water, Other"</formula1>
    </dataValidation>
    <dataValidation allowBlank="1" showInputMessage="1" showErrorMessage="1" sqref="F15:I15 F18 H19:I19 G20 E13:E23" xr:uid="{00000000-0002-0000-0600-000009000000}"/>
    <dataValidation type="list" allowBlank="1" showInputMessage="1" showErrorMessage="1" sqref="E24:I24" xr:uid="{00000000-0002-0000-0600-00000A000000}">
      <formula1>"PHA Utility Chart, KHC Utility Chart, RD Utility Allowance, Other"</formula1>
    </dataValidation>
    <dataValidation type="list" allowBlank="1" showInputMessage="1" showErrorMessage="1" sqref="E97" xr:uid="{00000000-0002-0000-0600-00000B000000}">
      <formula1>"PBRA, PBV, None"</formula1>
    </dataValidation>
    <dataValidation type="list" allowBlank="1" showInputMessage="1" showErrorMessage="1" sqref="F32:F36 F75:F79 F63:F72 F51:F60 F39:F48" xr:uid="{74C57984-D7E1-4E18-BDB6-21866BCCA86C}">
      <formula1>"KHC Project-Based Sec. 8, HUD Project-Based Sec. 8, Rural Development, KHC PB Vouchers, PHA PB Vouchers"</formula1>
    </dataValidation>
    <dataValidation type="list" allowBlank="1" showErrorMessage="1" error="You must use one of the codes from the drop down list" sqref="D60" xr:uid="{86C75C65-C0F8-42B6-A5DF-3AD739BFA604}">
      <formula1>$AN$6:$AN$21</formula1>
    </dataValidation>
    <dataValidation type="list" allowBlank="1" showInputMessage="1" showErrorMessage="1" sqref="B32:B36 B39:B48 B51:B60 B63:B72 B75:B79" xr:uid="{F2DEEA28-642A-4035-9741-63382AA4EDF0}">
      <formula1>"New Construction, Rehabilitation, Adaptive/Historic"</formula1>
    </dataValidation>
    <dataValidation type="list" allowBlank="1" showInputMessage="1" showErrorMessage="1" sqref="G63:G72 G32:G36 G75:G79 G39:G48 G51:G60" xr:uid="{AC1E3777-1F5F-4314-97AE-164B601245CC}">
      <formula1>"20%, 30%, 40%, 50%, 60%, 70%, 80%, Unrestricted"</formula1>
    </dataValidation>
    <dataValidation type="list" allowBlank="1" showErrorMessage="1" error="You must use one of the codes from the drop down list" sqref="D32:D36 D39:D48 D51:D59 D63:D72 D75:D79" xr:uid="{10BFA2F5-05C3-451B-92D2-19162A72DB6D}">
      <formula1>$AL$1:$AL$18</formula1>
    </dataValidation>
  </dataValidations>
  <printOptions horizontalCentered="1"/>
  <pageMargins left="0.5" right="0.5" top="0.67" bottom="0.5" header="0.72" footer="0.25"/>
  <pageSetup scale="70" fitToHeight="3" orientation="landscape" r:id="rId1"/>
  <headerFooter alignWithMargins="0">
    <oddFooter>&amp;L&amp;10&amp;F
&amp;A&amp;R&amp;10Page &amp;P
&amp;D</oddFooter>
  </headerFooter>
  <rowBreaks count="2" manualBreakCount="2">
    <brk id="37" max="13" man="1"/>
    <brk id="9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3"/>
  <sheetViews>
    <sheetView showGridLines="0" zoomScaleNormal="100" workbookViewId="0">
      <selection activeCell="A2" sqref="A2:G2"/>
    </sheetView>
  </sheetViews>
  <sheetFormatPr defaultColWidth="8.84375" defaultRowHeight="15.5"/>
  <cols>
    <col min="1" max="1" width="2.84375" customWidth="1"/>
    <col min="2" max="2" width="38.4609375" customWidth="1"/>
    <col min="3" max="4" width="14.84375" customWidth="1"/>
    <col min="5" max="5" width="2.69140625" customWidth="1"/>
    <col min="6" max="6" width="9.53515625" bestFit="1" customWidth="1"/>
    <col min="7" max="7" width="8.53515625" customWidth="1"/>
  </cols>
  <sheetData>
    <row r="1" spans="1:15" ht="23">
      <c r="A1" s="1211">
        <f>'5)Income'!A1</f>
        <v>0</v>
      </c>
      <c r="B1" s="1211"/>
      <c r="C1" s="1211"/>
      <c r="D1" s="1211"/>
      <c r="E1" s="1211"/>
      <c r="F1" s="1211"/>
      <c r="G1" s="1211"/>
    </row>
    <row r="2" spans="1:15" ht="23">
      <c r="A2" s="1211" t="s">
        <v>222</v>
      </c>
      <c r="B2" s="1211"/>
      <c r="C2" s="1211"/>
      <c r="D2" s="1211"/>
      <c r="E2" s="1211"/>
      <c r="F2" s="1211"/>
      <c r="G2" s="1211"/>
      <c r="H2" s="26"/>
      <c r="I2" s="26"/>
      <c r="J2" s="26"/>
      <c r="K2" s="26"/>
      <c r="L2" s="26"/>
      <c r="M2" s="26"/>
      <c r="N2" s="26"/>
      <c r="O2" s="26"/>
    </row>
    <row r="3" spans="1:15" ht="10.5" customHeight="1">
      <c r="C3" s="64"/>
      <c r="D3" s="64"/>
      <c r="E3" s="26"/>
      <c r="F3" s="64"/>
      <c r="G3" s="26"/>
      <c r="H3" s="26"/>
      <c r="I3" s="26"/>
      <c r="J3" s="26"/>
      <c r="K3" s="26"/>
      <c r="L3" s="26"/>
      <c r="M3" s="26"/>
      <c r="N3" s="26"/>
      <c r="O3" s="26"/>
    </row>
    <row r="4" spans="1:15" s="88" customFormat="1" ht="12.5">
      <c r="B4" s="268" t="s">
        <v>129</v>
      </c>
      <c r="C4" s="269">
        <f>County</f>
        <v>0</v>
      </c>
      <c r="D4" s="270"/>
      <c r="F4" s="270"/>
    </row>
    <row r="5" spans="1:15" s="88" customFormat="1" ht="13">
      <c r="B5" s="268" t="s">
        <v>54</v>
      </c>
      <c r="C5" s="269">
        <f>units</f>
        <v>0</v>
      </c>
      <c r="D5" s="124"/>
      <c r="F5" s="124"/>
    </row>
    <row r="6" spans="1:15" s="88" customFormat="1" ht="13">
      <c r="B6" s="268" t="s">
        <v>224</v>
      </c>
      <c r="C6" s="63">
        <f>'2)Summary'!I13</f>
        <v>0</v>
      </c>
      <c r="D6" s="124"/>
      <c r="F6" s="124"/>
    </row>
    <row r="7" spans="1:15" s="27" customFormat="1" ht="9.75" customHeight="1">
      <c r="B7" s="1221"/>
      <c r="C7" s="1221"/>
      <c r="D7" s="1221"/>
      <c r="F7" s="103"/>
    </row>
    <row r="8" spans="1:15" s="27" customFormat="1" ht="26" customHeight="1">
      <c r="B8" s="487" t="s">
        <v>30</v>
      </c>
      <c r="C8" s="212" t="s">
        <v>216</v>
      </c>
      <c r="D8" s="212" t="s">
        <v>162</v>
      </c>
      <c r="F8" s="213" t="s">
        <v>186</v>
      </c>
      <c r="G8" s="212" t="s">
        <v>254</v>
      </c>
    </row>
    <row r="9" spans="1:15" s="27" customFormat="1" ht="14">
      <c r="B9" s="214" t="s">
        <v>37</v>
      </c>
      <c r="C9" s="215"/>
      <c r="D9" s="216">
        <f t="shared" ref="D9:D25" si="0">IFERROR(C9/units,0)</f>
        <v>0</v>
      </c>
      <c r="E9" s="217"/>
      <c r="F9" s="218">
        <f t="shared" ref="F9:F19" si="1">IF(ISERROR(C9/TotalOperating),0,C9/TotalOperating)</f>
        <v>0</v>
      </c>
    </row>
    <row r="10" spans="1:15" s="27" customFormat="1" ht="14">
      <c r="B10" s="219" t="s">
        <v>78</v>
      </c>
      <c r="C10" s="220"/>
      <c r="D10" s="216">
        <f t="shared" si="0"/>
        <v>0</v>
      </c>
      <c r="E10" s="217"/>
      <c r="F10" s="221">
        <f t="shared" si="1"/>
        <v>0</v>
      </c>
    </row>
    <row r="11" spans="1:15" s="27" customFormat="1" ht="14">
      <c r="B11" s="219" t="s">
        <v>614</v>
      </c>
      <c r="C11" s="220"/>
      <c r="D11" s="216">
        <f t="shared" si="0"/>
        <v>0</v>
      </c>
      <c r="E11" s="217"/>
      <c r="F11" s="221">
        <f t="shared" si="1"/>
        <v>0</v>
      </c>
    </row>
    <row r="12" spans="1:15" s="27" customFormat="1" ht="14">
      <c r="B12" s="219" t="s">
        <v>615</v>
      </c>
      <c r="C12" s="220"/>
      <c r="D12" s="216">
        <f t="shared" si="0"/>
        <v>0</v>
      </c>
      <c r="E12" s="217"/>
      <c r="F12" s="221">
        <f t="shared" si="1"/>
        <v>0</v>
      </c>
    </row>
    <row r="13" spans="1:15" s="27" customFormat="1" ht="14">
      <c r="B13" s="219" t="s">
        <v>31</v>
      </c>
      <c r="C13" s="220"/>
      <c r="D13" s="216">
        <f t="shared" si="0"/>
        <v>0</v>
      </c>
      <c r="E13" s="217"/>
      <c r="F13" s="221">
        <f t="shared" si="1"/>
        <v>0</v>
      </c>
    </row>
    <row r="14" spans="1:15" s="27" customFormat="1" ht="14">
      <c r="B14" s="219" t="s">
        <v>724</v>
      </c>
      <c r="C14" s="220"/>
      <c r="D14" s="216">
        <f t="shared" si="0"/>
        <v>0</v>
      </c>
      <c r="E14" s="217"/>
      <c r="F14" s="221">
        <f t="shared" si="1"/>
        <v>0</v>
      </c>
    </row>
    <row r="15" spans="1:15" s="27" customFormat="1" ht="14">
      <c r="B15" s="219" t="s">
        <v>533</v>
      </c>
      <c r="C15" s="220"/>
      <c r="D15" s="216">
        <f t="shared" si="0"/>
        <v>0</v>
      </c>
      <c r="E15" s="217"/>
      <c r="F15" s="221">
        <f t="shared" si="1"/>
        <v>0</v>
      </c>
    </row>
    <row r="16" spans="1:15" s="27" customFormat="1" ht="14">
      <c r="B16" s="219" t="s">
        <v>534</v>
      </c>
      <c r="C16" s="220"/>
      <c r="D16" s="216">
        <f t="shared" si="0"/>
        <v>0</v>
      </c>
      <c r="E16" s="217"/>
      <c r="F16" s="221">
        <f t="shared" si="1"/>
        <v>0</v>
      </c>
    </row>
    <row r="17" spans="2:15" s="27" customFormat="1" ht="14">
      <c r="B17" s="219" t="s">
        <v>528</v>
      </c>
      <c r="C17" s="220"/>
      <c r="D17" s="216">
        <f t="shared" si="0"/>
        <v>0</v>
      </c>
      <c r="E17" s="217"/>
      <c r="F17" s="221">
        <f t="shared" si="1"/>
        <v>0</v>
      </c>
    </row>
    <row r="18" spans="2:15" s="27" customFormat="1" ht="14">
      <c r="B18" s="219" t="s">
        <v>36</v>
      </c>
      <c r="C18" s="220"/>
      <c r="D18" s="216">
        <f t="shared" si="0"/>
        <v>0</v>
      </c>
      <c r="E18" s="217"/>
      <c r="F18" s="221">
        <f t="shared" si="1"/>
        <v>0</v>
      </c>
    </row>
    <row r="19" spans="2:15" s="27" customFormat="1" ht="14">
      <c r="B19" s="219" t="s">
        <v>34</v>
      </c>
      <c r="C19" s="220"/>
      <c r="D19" s="216">
        <f t="shared" si="0"/>
        <v>0</v>
      </c>
      <c r="E19" s="217"/>
      <c r="F19" s="221">
        <f t="shared" si="1"/>
        <v>0</v>
      </c>
      <c r="G19" s="529">
        <f>IFERROR(C19/'7)Operating Proforma'!E12,0)</f>
        <v>0</v>
      </c>
      <c r="H19" s="91"/>
      <c r="I19" s="91"/>
      <c r="J19" s="222"/>
      <c r="K19" s="91"/>
      <c r="L19" s="91"/>
      <c r="M19" s="91"/>
      <c r="N19" s="91"/>
      <c r="O19" s="91"/>
    </row>
    <row r="20" spans="2:15" s="27" customFormat="1" ht="14">
      <c r="B20" s="219" t="s">
        <v>35</v>
      </c>
      <c r="C20" s="220"/>
      <c r="D20" s="216">
        <f t="shared" si="0"/>
        <v>0</v>
      </c>
      <c r="E20" s="223"/>
      <c r="F20" s="224">
        <f t="shared" ref="F20:F25" si="2">IF(ISERROR(C20/TotalOperating),0,C20/TotalOperating)</f>
        <v>0</v>
      </c>
      <c r="G20" s="91"/>
      <c r="H20" s="91"/>
      <c r="I20" s="91"/>
      <c r="J20" s="91"/>
      <c r="K20" s="91"/>
      <c r="L20" s="91"/>
      <c r="M20" s="91"/>
      <c r="N20" s="91"/>
      <c r="O20" s="91"/>
    </row>
    <row r="21" spans="2:15" s="27" customFormat="1" ht="14">
      <c r="B21" s="219" t="s">
        <v>32</v>
      </c>
      <c r="C21" s="220"/>
      <c r="D21" s="216">
        <f t="shared" si="0"/>
        <v>0</v>
      </c>
      <c r="E21" s="217"/>
      <c r="F21" s="221">
        <f t="shared" si="2"/>
        <v>0</v>
      </c>
    </row>
    <row r="22" spans="2:15" s="27" customFormat="1" ht="14">
      <c r="B22" s="219" t="s">
        <v>33</v>
      </c>
      <c r="C22" s="220"/>
      <c r="D22" s="216">
        <f t="shared" si="0"/>
        <v>0</v>
      </c>
      <c r="E22" s="217"/>
      <c r="F22" s="221">
        <f t="shared" si="2"/>
        <v>0</v>
      </c>
    </row>
    <row r="23" spans="2:15" s="27" customFormat="1" ht="14">
      <c r="B23" s="219" t="s">
        <v>38</v>
      </c>
      <c r="C23" s="220"/>
      <c r="D23" s="216">
        <f t="shared" si="0"/>
        <v>0</v>
      </c>
      <c r="E23" s="217"/>
      <c r="F23" s="221">
        <f t="shared" si="2"/>
        <v>0</v>
      </c>
    </row>
    <row r="24" spans="2:15" s="27" customFormat="1" ht="14.5" thickBot="1">
      <c r="B24" s="225" t="s">
        <v>225</v>
      </c>
      <c r="C24" s="226"/>
      <c r="D24" s="216">
        <f t="shared" si="0"/>
        <v>0</v>
      </c>
      <c r="E24" s="217"/>
      <c r="F24" s="227">
        <f t="shared" si="2"/>
        <v>0</v>
      </c>
    </row>
    <row r="25" spans="2:15" s="27" customFormat="1" ht="14">
      <c r="B25" s="228" t="s">
        <v>5</v>
      </c>
      <c r="C25" s="229">
        <f>SUM(C8:C24)</f>
        <v>0</v>
      </c>
      <c r="D25" s="230">
        <f t="shared" si="0"/>
        <v>0</v>
      </c>
      <c r="E25" s="217"/>
      <c r="F25" s="231">
        <f t="shared" si="2"/>
        <v>0</v>
      </c>
    </row>
    <row r="26" spans="2:15" s="27" customFormat="1" ht="30.5" customHeight="1">
      <c r="B26" s="487" t="s">
        <v>39</v>
      </c>
      <c r="C26" s="232"/>
      <c r="D26" s="232"/>
      <c r="E26" s="217"/>
      <c r="F26" s="221"/>
    </row>
    <row r="27" spans="2:15" s="27" customFormat="1" ht="14">
      <c r="B27" s="214" t="s">
        <v>509</v>
      </c>
      <c r="C27" s="215"/>
      <c r="D27" s="216">
        <f t="shared" ref="D27:D35" si="3">IFERROR(C27/units,0)</f>
        <v>0</v>
      </c>
      <c r="E27" s="217"/>
      <c r="F27" s="218">
        <f t="shared" ref="F27:F35" si="4">IF(ISERROR(C27/TotalOperating),0,C27/TotalOperating)</f>
        <v>0</v>
      </c>
    </row>
    <row r="28" spans="2:15" s="27" customFormat="1" ht="14">
      <c r="B28" s="219" t="s">
        <v>41</v>
      </c>
      <c r="C28" s="220"/>
      <c r="D28" s="216">
        <f t="shared" si="3"/>
        <v>0</v>
      </c>
      <c r="E28" s="217"/>
      <c r="F28" s="221">
        <f t="shared" si="4"/>
        <v>0</v>
      </c>
    </row>
    <row r="29" spans="2:15" s="27" customFormat="1" ht="14">
      <c r="B29" s="219" t="s">
        <v>510</v>
      </c>
      <c r="C29" s="220"/>
      <c r="D29" s="216">
        <f t="shared" si="3"/>
        <v>0</v>
      </c>
      <c r="E29" s="217"/>
      <c r="F29" s="221">
        <f t="shared" si="4"/>
        <v>0</v>
      </c>
    </row>
    <row r="30" spans="2:15" s="27" customFormat="1" ht="14">
      <c r="B30" s="219" t="s">
        <v>40</v>
      </c>
      <c r="C30" s="220"/>
      <c r="D30" s="216">
        <f t="shared" si="3"/>
        <v>0</v>
      </c>
      <c r="E30" s="217"/>
      <c r="F30" s="221">
        <f t="shared" si="4"/>
        <v>0</v>
      </c>
    </row>
    <row r="31" spans="2:15" s="27" customFormat="1" ht="14">
      <c r="B31" s="219" t="s">
        <v>44</v>
      </c>
      <c r="C31" s="220"/>
      <c r="D31" s="216">
        <f t="shared" si="3"/>
        <v>0</v>
      </c>
      <c r="E31" s="217"/>
      <c r="F31" s="221">
        <f t="shared" si="4"/>
        <v>0</v>
      </c>
    </row>
    <row r="32" spans="2:15" s="27" customFormat="1" ht="14">
      <c r="B32" s="219" t="s">
        <v>43</v>
      </c>
      <c r="C32" s="220"/>
      <c r="D32" s="216">
        <f t="shared" si="3"/>
        <v>0</v>
      </c>
      <c r="E32" s="217"/>
      <c r="F32" s="221">
        <f t="shared" si="4"/>
        <v>0</v>
      </c>
    </row>
    <row r="33" spans="2:6" s="27" customFormat="1" ht="14">
      <c r="B33" s="219" t="s">
        <v>42</v>
      </c>
      <c r="C33" s="220"/>
      <c r="D33" s="216">
        <f t="shared" si="3"/>
        <v>0</v>
      </c>
      <c r="E33" s="217"/>
      <c r="F33" s="221">
        <f t="shared" si="4"/>
        <v>0</v>
      </c>
    </row>
    <row r="34" spans="2:6" s="27" customFormat="1" ht="14.5" thickBot="1">
      <c r="B34" s="225" t="s">
        <v>225</v>
      </c>
      <c r="C34" s="226"/>
      <c r="D34" s="216">
        <f t="shared" si="3"/>
        <v>0</v>
      </c>
      <c r="E34" s="217"/>
      <c r="F34" s="227">
        <f t="shared" si="4"/>
        <v>0</v>
      </c>
    </row>
    <row r="35" spans="2:6" s="27" customFormat="1" ht="14">
      <c r="B35" s="228" t="s">
        <v>6</v>
      </c>
      <c r="C35" s="229">
        <f>SUM(C26:C34)</f>
        <v>0</v>
      </c>
      <c r="D35" s="230">
        <f t="shared" si="3"/>
        <v>0</v>
      </c>
      <c r="E35" s="217"/>
      <c r="F35" s="231">
        <f t="shared" si="4"/>
        <v>0</v>
      </c>
    </row>
    <row r="36" spans="2:6" s="27" customFormat="1" ht="30.5" customHeight="1">
      <c r="B36" s="487" t="s">
        <v>45</v>
      </c>
      <c r="C36" s="232"/>
      <c r="D36" s="232"/>
      <c r="E36" s="217"/>
      <c r="F36" s="221"/>
    </row>
    <row r="37" spans="2:6" s="27" customFormat="1" ht="14">
      <c r="B37" s="214" t="s">
        <v>46</v>
      </c>
      <c r="C37" s="215"/>
      <c r="D37" s="216">
        <f t="shared" ref="D37:D42" si="5">IFERROR(C37/units,0)</f>
        <v>0</v>
      </c>
      <c r="E37" s="217"/>
      <c r="F37" s="218">
        <f t="shared" ref="F37:F42" si="6">IF(ISERROR(C37/TotalOperating),0,C37/TotalOperating)</f>
        <v>0</v>
      </c>
    </row>
    <row r="38" spans="2:6" s="27" customFormat="1" ht="14">
      <c r="B38" s="219" t="s">
        <v>47</v>
      </c>
      <c r="C38" s="215"/>
      <c r="D38" s="216">
        <f t="shared" si="5"/>
        <v>0</v>
      </c>
      <c r="E38" s="217"/>
      <c r="F38" s="221">
        <f t="shared" si="6"/>
        <v>0</v>
      </c>
    </row>
    <row r="39" spans="2:6" s="27" customFormat="1" ht="14">
      <c r="B39" s="219" t="s">
        <v>49</v>
      </c>
      <c r="C39" s="215"/>
      <c r="D39" s="216">
        <f t="shared" si="5"/>
        <v>0</v>
      </c>
      <c r="E39" s="217"/>
      <c r="F39" s="221">
        <f t="shared" si="6"/>
        <v>0</v>
      </c>
    </row>
    <row r="40" spans="2:6" s="27" customFormat="1" ht="14">
      <c r="B40" s="219" t="s">
        <v>48</v>
      </c>
      <c r="C40" s="215"/>
      <c r="D40" s="216">
        <f t="shared" si="5"/>
        <v>0</v>
      </c>
      <c r="E40" s="217"/>
      <c r="F40" s="221">
        <f t="shared" si="6"/>
        <v>0</v>
      </c>
    </row>
    <row r="41" spans="2:6" s="27" customFormat="1" ht="14.5" thickBot="1">
      <c r="B41" s="225" t="s">
        <v>225</v>
      </c>
      <c r="C41" s="226"/>
      <c r="D41" s="216">
        <f t="shared" si="5"/>
        <v>0</v>
      </c>
      <c r="E41" s="217"/>
      <c r="F41" s="227">
        <f t="shared" si="6"/>
        <v>0</v>
      </c>
    </row>
    <row r="42" spans="2:6" s="27" customFormat="1" ht="14">
      <c r="B42" s="228" t="s">
        <v>7</v>
      </c>
      <c r="C42" s="229">
        <f>SUM(C36:C41)</f>
        <v>0</v>
      </c>
      <c r="D42" s="230">
        <f t="shared" si="5"/>
        <v>0</v>
      </c>
      <c r="E42" s="217"/>
      <c r="F42" s="231">
        <f t="shared" si="6"/>
        <v>0</v>
      </c>
    </row>
    <row r="43" spans="2:6" s="27" customFormat="1" ht="30.5" customHeight="1">
      <c r="B43" s="487" t="s">
        <v>50</v>
      </c>
      <c r="C43" s="232"/>
      <c r="D43" s="232"/>
      <c r="E43" s="217"/>
      <c r="F43" s="221"/>
    </row>
    <row r="44" spans="2:6" s="27" customFormat="1" ht="14">
      <c r="B44" s="233" t="s">
        <v>322</v>
      </c>
      <c r="C44" s="215"/>
      <c r="D44" s="216">
        <f t="shared" ref="D44:D50" si="7">IFERROR(C44/units,0)</f>
        <v>0</v>
      </c>
      <c r="E44" s="217"/>
      <c r="F44" s="218">
        <f t="shared" ref="F44:F50" si="8">IF(ISERROR(C44/TotalOperating),0,C44/TotalOperating)</f>
        <v>0</v>
      </c>
    </row>
    <row r="45" spans="2:6" s="27" customFormat="1" ht="14">
      <c r="B45" s="233" t="s">
        <v>323</v>
      </c>
      <c r="C45" s="215"/>
      <c r="D45" s="216">
        <f t="shared" si="7"/>
        <v>0</v>
      </c>
      <c r="E45" s="217"/>
      <c r="F45" s="221">
        <f>IF(ISERROR(C45/TotalOperating),0,C45/TotalOperating)</f>
        <v>0</v>
      </c>
    </row>
    <row r="46" spans="2:6" s="27" customFormat="1" ht="14">
      <c r="B46" s="234" t="s">
        <v>52</v>
      </c>
      <c r="C46" s="220"/>
      <c r="D46" s="216">
        <f t="shared" si="7"/>
        <v>0</v>
      </c>
      <c r="E46" s="217"/>
      <c r="F46" s="221">
        <f t="shared" si="8"/>
        <v>0</v>
      </c>
    </row>
    <row r="47" spans="2:6" s="27" customFormat="1" ht="14">
      <c r="B47" s="234" t="s">
        <v>51</v>
      </c>
      <c r="C47" s="220"/>
      <c r="D47" s="216">
        <f t="shared" si="7"/>
        <v>0</v>
      </c>
      <c r="E47" s="217"/>
      <c r="F47" s="221">
        <f t="shared" si="8"/>
        <v>0</v>
      </c>
    </row>
    <row r="48" spans="2:6" s="27" customFormat="1" ht="14">
      <c r="B48" s="234" t="s">
        <v>53</v>
      </c>
      <c r="C48" s="220"/>
      <c r="D48" s="216">
        <f t="shared" si="7"/>
        <v>0</v>
      </c>
      <c r="E48" s="217"/>
      <c r="F48" s="221">
        <f t="shared" si="8"/>
        <v>0</v>
      </c>
    </row>
    <row r="49" spans="2:10" s="27" customFormat="1" ht="14.5" thickBot="1">
      <c r="B49" s="225" t="s">
        <v>225</v>
      </c>
      <c r="C49" s="220"/>
      <c r="D49" s="216">
        <f t="shared" si="7"/>
        <v>0</v>
      </c>
      <c r="E49" s="217"/>
      <c r="F49" s="227">
        <f t="shared" si="8"/>
        <v>0</v>
      </c>
    </row>
    <row r="50" spans="2:10" s="27" customFormat="1" ht="14">
      <c r="B50" s="228" t="s">
        <v>8</v>
      </c>
      <c r="C50" s="229">
        <f>SUM(C44:C49)</f>
        <v>0</v>
      </c>
      <c r="D50" s="230">
        <f t="shared" si="7"/>
        <v>0</v>
      </c>
      <c r="E50" s="217"/>
      <c r="F50" s="231">
        <f t="shared" si="8"/>
        <v>0</v>
      </c>
    </row>
    <row r="51" spans="2:10" s="27" customFormat="1" ht="20.75" customHeight="1" thickBot="1">
      <c r="B51" s="235"/>
      <c r="C51" s="236"/>
      <c r="D51" s="236"/>
      <c r="E51" s="217"/>
      <c r="F51" s="237"/>
    </row>
    <row r="52" spans="2:10" s="241" customFormat="1" ht="26.75" customHeight="1" thickBot="1">
      <c r="B52" s="488" t="s">
        <v>226</v>
      </c>
      <c r="C52" s="242">
        <f>SUM(C50+C42+C35+C25)</f>
        <v>0</v>
      </c>
      <c r="D52" s="242">
        <f>IFERROR(C52/units,0)</f>
        <v>0</v>
      </c>
      <c r="E52" s="243"/>
      <c r="F52" s="244">
        <f>IF(ISERROR(C52/TotalOperating),0,C52/TotalOperating)</f>
        <v>0</v>
      </c>
    </row>
    <row r="53" spans="2:10" s="27" customFormat="1" ht="18.75" customHeight="1">
      <c r="B53" s="195"/>
      <c r="C53" s="238"/>
      <c r="D53" s="239"/>
      <c r="F53" s="239"/>
      <c r="J53" s="240"/>
    </row>
    <row r="54" spans="2:10" s="27" customFormat="1" ht="14">
      <c r="C54" s="489" t="s">
        <v>319</v>
      </c>
      <c r="D54" s="489" t="s">
        <v>320</v>
      </c>
    </row>
    <row r="55" spans="2:10" s="27" customFormat="1" ht="14">
      <c r="B55" s="1222" t="s">
        <v>535</v>
      </c>
      <c r="C55" s="295" t="s">
        <v>46</v>
      </c>
      <c r="D55" s="294"/>
    </row>
    <row r="56" spans="2:10" s="27" customFormat="1" ht="14">
      <c r="B56" s="1223"/>
      <c r="C56" s="296" t="s">
        <v>47</v>
      </c>
      <c r="D56" s="294"/>
    </row>
    <row r="57" spans="2:10" s="27" customFormat="1" ht="14">
      <c r="B57" s="1223"/>
      <c r="C57" s="296" t="s">
        <v>48</v>
      </c>
      <c r="D57" s="294"/>
    </row>
    <row r="58" spans="2:10" s="27" customFormat="1" ht="14">
      <c r="B58" s="1223"/>
      <c r="C58" s="296" t="s">
        <v>49</v>
      </c>
      <c r="D58" s="294"/>
    </row>
    <row r="59" spans="2:10" s="27" customFormat="1" ht="14">
      <c r="B59" s="1224"/>
      <c r="C59" s="297" t="s">
        <v>138</v>
      </c>
      <c r="D59" s="294"/>
    </row>
    <row r="60" spans="2:10" s="27" customFormat="1" ht="14"/>
    <row r="61" spans="2:10" s="27" customFormat="1" ht="14">
      <c r="B61" s="1225" t="s">
        <v>599</v>
      </c>
      <c r="C61" s="1225"/>
      <c r="D61" s="527"/>
    </row>
    <row r="62" spans="2:10" s="27" customFormat="1" ht="14"/>
    <row r="63" spans="2:10" s="27" customFormat="1" ht="28.5" customHeight="1">
      <c r="B63" s="1012" t="s">
        <v>828</v>
      </c>
      <c r="C63" s="1012"/>
      <c r="D63" s="528"/>
    </row>
    <row r="64" spans="2:10" s="27" customFormat="1" ht="11.15" customHeight="1">
      <c r="B64" s="403"/>
      <c r="C64" s="403"/>
      <c r="D64" s="972"/>
    </row>
    <row r="65" spans="2:15" s="27" customFormat="1" ht="34.5" customHeight="1">
      <c r="B65" s="971" t="s">
        <v>831</v>
      </c>
    </row>
    <row r="66" spans="2:15" s="27" customFormat="1" ht="14"/>
    <row r="67" spans="2:15" s="27" customFormat="1" ht="14"/>
    <row r="68" spans="2:15">
      <c r="C68" s="27"/>
      <c r="D68" s="27"/>
      <c r="E68" s="26"/>
      <c r="G68" s="26"/>
      <c r="H68" s="26"/>
      <c r="I68" s="26"/>
      <c r="J68" s="26"/>
      <c r="K68" s="26"/>
      <c r="L68" s="26"/>
      <c r="M68" s="26"/>
      <c r="N68" s="26"/>
      <c r="O68" s="26"/>
    </row>
    <row r="69" spans="2:15">
      <c r="E69" s="26"/>
      <c r="G69" s="26"/>
      <c r="H69" s="26"/>
      <c r="I69" s="26"/>
      <c r="J69" s="26"/>
      <c r="K69" s="26"/>
      <c r="L69" s="26"/>
      <c r="M69" s="26"/>
      <c r="N69" s="26"/>
      <c r="O69" s="26"/>
    </row>
    <row r="70" spans="2:15">
      <c r="E70" s="26"/>
      <c r="G70" s="26"/>
      <c r="H70" s="26"/>
      <c r="I70" s="26"/>
      <c r="J70" s="26"/>
      <c r="K70" s="26"/>
      <c r="L70" s="26"/>
      <c r="M70" s="26"/>
      <c r="N70" s="26"/>
      <c r="O70" s="26"/>
    </row>
    <row r="71" spans="2:15">
      <c r="E71" s="26"/>
      <c r="G71" s="26"/>
      <c r="H71" s="26"/>
      <c r="I71" s="26"/>
      <c r="J71" s="26"/>
      <c r="K71" s="26"/>
      <c r="L71" s="26"/>
      <c r="M71" s="26"/>
      <c r="N71" s="26"/>
      <c r="O71" s="26"/>
    </row>
    <row r="72" spans="2:15">
      <c r="E72" s="26"/>
      <c r="G72" s="26"/>
      <c r="H72" s="26"/>
      <c r="I72" s="26"/>
      <c r="J72" s="26"/>
      <c r="K72" s="26"/>
      <c r="L72" s="26"/>
      <c r="M72" s="26"/>
      <c r="N72" s="26"/>
      <c r="O72" s="26"/>
    </row>
    <row r="73" spans="2:15">
      <c r="E73" s="26"/>
      <c r="G73" s="26"/>
      <c r="H73" s="26"/>
      <c r="I73" s="26"/>
      <c r="J73" s="26"/>
      <c r="K73" s="26"/>
      <c r="L73" s="26"/>
      <c r="M73" s="26"/>
      <c r="N73" s="26"/>
      <c r="O73" s="26"/>
    </row>
    <row r="74" spans="2:15">
      <c r="E74" s="26"/>
      <c r="G74" s="26"/>
      <c r="H74" s="26"/>
      <c r="I74" s="26"/>
      <c r="J74" s="26"/>
      <c r="K74" s="26"/>
      <c r="L74" s="26"/>
      <c r="M74" s="26"/>
      <c r="N74" s="26"/>
      <c r="O74" s="26"/>
    </row>
    <row r="75" spans="2:15">
      <c r="E75" s="26"/>
      <c r="G75" s="26"/>
      <c r="H75" s="26"/>
      <c r="I75" s="26"/>
      <c r="J75" s="26"/>
      <c r="K75" s="26"/>
      <c r="L75" s="26"/>
      <c r="M75" s="26"/>
      <c r="N75" s="26"/>
      <c r="O75" s="26"/>
    </row>
    <row r="76" spans="2:15">
      <c r="E76" s="26"/>
      <c r="G76" s="26"/>
      <c r="H76" s="26"/>
      <c r="I76" s="26"/>
      <c r="J76" s="26"/>
      <c r="K76" s="26"/>
      <c r="L76" s="26"/>
      <c r="M76" s="26"/>
      <c r="N76" s="26"/>
      <c r="O76" s="26"/>
    </row>
    <row r="77" spans="2:15">
      <c r="E77" s="26"/>
      <c r="G77" s="26"/>
      <c r="H77" s="26"/>
      <c r="I77" s="26"/>
      <c r="J77" s="26"/>
      <c r="K77" s="26"/>
      <c r="L77" s="26"/>
      <c r="M77" s="26"/>
      <c r="N77" s="26"/>
      <c r="O77" s="26"/>
    </row>
    <row r="78" spans="2:15">
      <c r="E78" s="26"/>
      <c r="G78" s="26"/>
      <c r="H78" s="26"/>
      <c r="I78" s="26"/>
      <c r="J78" s="26"/>
      <c r="K78" s="26"/>
      <c r="L78" s="26"/>
      <c r="M78" s="26"/>
      <c r="N78" s="26"/>
      <c r="O78" s="26"/>
    </row>
    <row r="79" spans="2:15">
      <c r="E79" s="26"/>
      <c r="G79" s="26"/>
      <c r="H79" s="26"/>
      <c r="I79" s="26"/>
      <c r="J79" s="26"/>
      <c r="K79" s="26"/>
      <c r="L79" s="26"/>
      <c r="M79" s="26"/>
      <c r="N79" s="26"/>
      <c r="O79" s="26"/>
    </row>
    <row r="80" spans="2:15">
      <c r="E80" s="26"/>
      <c r="G80" s="26"/>
      <c r="H80" s="26"/>
      <c r="I80" s="26"/>
      <c r="J80" s="26"/>
      <c r="K80" s="26"/>
      <c r="L80" s="26"/>
      <c r="M80" s="26"/>
      <c r="N80" s="26"/>
      <c r="O80" s="26"/>
    </row>
    <row r="81" spans="5:15">
      <c r="E81" s="26"/>
      <c r="G81" s="26"/>
      <c r="H81" s="26"/>
      <c r="I81" s="26"/>
      <c r="J81" s="26"/>
      <c r="K81" s="26"/>
      <c r="L81" s="26"/>
      <c r="M81" s="26"/>
      <c r="N81" s="26"/>
      <c r="O81" s="26"/>
    </row>
    <row r="82" spans="5:15">
      <c r="E82" s="26"/>
      <c r="G82" s="26"/>
      <c r="H82" s="26"/>
      <c r="I82" s="26"/>
      <c r="J82" s="26"/>
      <c r="K82" s="26"/>
      <c r="L82" s="26"/>
      <c r="M82" s="26"/>
      <c r="N82" s="26"/>
      <c r="O82" s="26"/>
    </row>
    <row r="83" spans="5:15">
      <c r="E83" s="26"/>
      <c r="G83" s="26"/>
      <c r="H83" s="26"/>
      <c r="I83" s="26"/>
      <c r="J83" s="26"/>
      <c r="K83" s="26"/>
      <c r="L83" s="26"/>
      <c r="M83" s="26"/>
      <c r="N83" s="26"/>
      <c r="O83" s="26"/>
    </row>
    <row r="84" spans="5:15">
      <c r="E84" s="26"/>
      <c r="G84" s="26"/>
      <c r="H84" s="26"/>
      <c r="I84" s="26"/>
      <c r="J84" s="26"/>
      <c r="K84" s="26"/>
      <c r="L84" s="26"/>
      <c r="M84" s="26"/>
      <c r="N84" s="26"/>
      <c r="O84" s="26"/>
    </row>
    <row r="85" spans="5:15">
      <c r="E85" s="26"/>
      <c r="G85" s="26"/>
      <c r="H85" s="26"/>
      <c r="I85" s="26"/>
      <c r="J85" s="26"/>
      <c r="K85" s="26"/>
      <c r="L85" s="26"/>
      <c r="M85" s="26"/>
      <c r="N85" s="26"/>
      <c r="O85" s="26"/>
    </row>
    <row r="86" spans="5:15">
      <c r="E86" s="26"/>
      <c r="G86" s="26"/>
      <c r="H86" s="26"/>
      <c r="I86" s="26"/>
      <c r="J86" s="26"/>
      <c r="K86" s="26"/>
      <c r="L86" s="26"/>
      <c r="M86" s="26"/>
      <c r="N86" s="26"/>
      <c r="O86" s="26"/>
    </row>
    <row r="87" spans="5:15">
      <c r="E87" s="26"/>
      <c r="G87" s="26"/>
      <c r="H87" s="26"/>
      <c r="I87" s="26"/>
      <c r="J87" s="26"/>
      <c r="K87" s="26"/>
      <c r="L87" s="26"/>
      <c r="M87" s="26"/>
      <c r="N87" s="26"/>
      <c r="O87" s="26"/>
    </row>
    <row r="88" spans="5:15">
      <c r="E88" s="26"/>
      <c r="G88" s="26"/>
      <c r="H88" s="26"/>
      <c r="I88" s="26"/>
      <c r="J88" s="26"/>
      <c r="K88" s="26"/>
      <c r="L88" s="26"/>
      <c r="M88" s="26"/>
      <c r="N88" s="26"/>
      <c r="O88" s="26"/>
    </row>
    <row r="89" spans="5:15">
      <c r="E89" s="26"/>
      <c r="G89" s="26"/>
      <c r="H89" s="26"/>
      <c r="I89" s="26"/>
      <c r="J89" s="26"/>
      <c r="K89" s="26"/>
      <c r="L89" s="26"/>
      <c r="M89" s="26"/>
      <c r="N89" s="26"/>
      <c r="O89" s="26"/>
    </row>
    <row r="90" spans="5:15">
      <c r="E90" s="26"/>
      <c r="G90" s="26"/>
      <c r="H90" s="26"/>
      <c r="I90" s="26"/>
      <c r="J90" s="26"/>
      <c r="K90" s="26"/>
      <c r="L90" s="26"/>
      <c r="M90" s="26"/>
      <c r="N90" s="26"/>
      <c r="O90" s="26"/>
    </row>
    <row r="91" spans="5:15">
      <c r="E91" s="26"/>
      <c r="G91" s="26"/>
      <c r="H91" s="26"/>
      <c r="I91" s="26"/>
      <c r="J91" s="26"/>
      <c r="K91" s="26"/>
      <c r="L91" s="26"/>
      <c r="M91" s="26"/>
      <c r="N91" s="26"/>
      <c r="O91" s="26"/>
    </row>
    <row r="92" spans="5:15">
      <c r="E92" s="26"/>
      <c r="G92" s="26"/>
      <c r="H92" s="26"/>
      <c r="I92" s="26"/>
      <c r="J92" s="26"/>
      <c r="K92" s="26"/>
      <c r="L92" s="26"/>
      <c r="M92" s="26"/>
      <c r="N92" s="26"/>
      <c r="O92" s="26"/>
    </row>
    <row r="93" spans="5:15">
      <c r="E93" s="26"/>
      <c r="G93" s="26"/>
      <c r="H93" s="26"/>
      <c r="I93" s="26"/>
      <c r="J93" s="26"/>
      <c r="K93" s="26"/>
      <c r="L93" s="26"/>
      <c r="M93" s="26"/>
      <c r="N93" s="26"/>
      <c r="O93" s="26"/>
    </row>
    <row r="94" spans="5:15">
      <c r="E94" s="26"/>
      <c r="G94" s="26"/>
      <c r="H94" s="26"/>
      <c r="I94" s="26"/>
      <c r="J94" s="26"/>
      <c r="K94" s="26"/>
      <c r="L94" s="26"/>
      <c r="M94" s="26"/>
      <c r="N94" s="26"/>
      <c r="O94" s="26"/>
    </row>
    <row r="95" spans="5:15">
      <c r="E95" s="26"/>
      <c r="G95" s="26"/>
      <c r="H95" s="26"/>
      <c r="I95" s="26"/>
      <c r="J95" s="26"/>
      <c r="K95" s="26"/>
      <c r="L95" s="26"/>
      <c r="M95" s="26"/>
      <c r="N95" s="26"/>
      <c r="O95" s="26"/>
    </row>
    <row r="96" spans="5:15">
      <c r="E96" s="26"/>
      <c r="G96" s="26"/>
      <c r="H96" s="26"/>
      <c r="I96" s="26"/>
      <c r="J96" s="26"/>
      <c r="K96" s="26"/>
      <c r="L96" s="26"/>
      <c r="M96" s="26"/>
      <c r="N96" s="26"/>
      <c r="O96" s="26"/>
    </row>
    <row r="97" spans="5:15">
      <c r="E97" s="26"/>
      <c r="G97" s="26"/>
      <c r="H97" s="26"/>
      <c r="I97" s="26"/>
      <c r="J97" s="26"/>
      <c r="K97" s="26"/>
      <c r="L97" s="26"/>
      <c r="M97" s="26"/>
      <c r="N97" s="26"/>
      <c r="O97" s="26"/>
    </row>
    <row r="98" spans="5:15">
      <c r="E98" s="26"/>
      <c r="G98" s="26"/>
      <c r="H98" s="26"/>
      <c r="I98" s="26"/>
      <c r="J98" s="26"/>
      <c r="K98" s="26"/>
      <c r="L98" s="26"/>
      <c r="M98" s="26"/>
      <c r="N98" s="26"/>
      <c r="O98" s="26"/>
    </row>
    <row r="99" spans="5:15">
      <c r="E99" s="26"/>
      <c r="G99" s="26"/>
      <c r="H99" s="26"/>
      <c r="I99" s="26"/>
      <c r="J99" s="26"/>
      <c r="K99" s="26"/>
      <c r="L99" s="26"/>
      <c r="M99" s="26"/>
      <c r="N99" s="26"/>
      <c r="O99" s="26"/>
    </row>
    <row r="100" spans="5:15">
      <c r="E100" s="26"/>
      <c r="G100" s="26"/>
      <c r="H100" s="26"/>
      <c r="I100" s="26"/>
      <c r="J100" s="26"/>
      <c r="K100" s="26"/>
      <c r="L100" s="26"/>
      <c r="M100" s="26"/>
      <c r="N100" s="26"/>
      <c r="O100" s="26"/>
    </row>
    <row r="101" spans="5:15">
      <c r="E101" s="26"/>
      <c r="G101" s="26"/>
      <c r="H101" s="26"/>
      <c r="I101" s="26"/>
      <c r="J101" s="26"/>
      <c r="K101" s="26"/>
      <c r="L101" s="26"/>
      <c r="M101" s="26"/>
      <c r="N101" s="26"/>
      <c r="O101" s="26"/>
    </row>
    <row r="102" spans="5:15">
      <c r="E102" s="26"/>
      <c r="G102" s="26"/>
      <c r="H102" s="26"/>
      <c r="I102" s="26"/>
      <c r="J102" s="26"/>
      <c r="K102" s="26"/>
      <c r="L102" s="26"/>
      <c r="M102" s="26"/>
      <c r="N102" s="26"/>
      <c r="O102" s="26"/>
    </row>
    <row r="103" spans="5:15">
      <c r="E103" s="26"/>
      <c r="G103" s="26"/>
      <c r="H103" s="26"/>
      <c r="I103" s="26"/>
      <c r="J103" s="26"/>
      <c r="K103" s="26"/>
      <c r="L103" s="26"/>
      <c r="M103" s="26"/>
      <c r="N103" s="26"/>
      <c r="O103" s="26"/>
    </row>
    <row r="104" spans="5:15">
      <c r="E104" s="26"/>
      <c r="G104" s="26"/>
      <c r="H104" s="26"/>
      <c r="I104" s="26"/>
      <c r="J104" s="26"/>
      <c r="K104" s="26"/>
      <c r="L104" s="26"/>
      <c r="M104" s="26"/>
      <c r="N104" s="26"/>
      <c r="O104" s="26"/>
    </row>
    <row r="105" spans="5:15">
      <c r="E105" s="26"/>
      <c r="G105" s="26"/>
      <c r="H105" s="26"/>
      <c r="I105" s="26"/>
      <c r="J105" s="26"/>
      <c r="K105" s="26"/>
      <c r="L105" s="26"/>
      <c r="M105" s="26"/>
      <c r="N105" s="26"/>
      <c r="O105" s="26"/>
    </row>
    <row r="106" spans="5:15">
      <c r="E106" s="26"/>
      <c r="G106" s="26"/>
      <c r="H106" s="26"/>
      <c r="I106" s="26"/>
      <c r="J106" s="26"/>
      <c r="K106" s="26"/>
      <c r="L106" s="26"/>
      <c r="M106" s="26"/>
      <c r="N106" s="26"/>
      <c r="O106" s="26"/>
    </row>
    <row r="107" spans="5:15">
      <c r="E107" s="26"/>
      <c r="G107" s="26"/>
      <c r="H107" s="26"/>
      <c r="I107" s="26"/>
      <c r="J107" s="26"/>
      <c r="K107" s="26"/>
      <c r="L107" s="26"/>
      <c r="M107" s="26"/>
      <c r="N107" s="26"/>
      <c r="O107" s="26"/>
    </row>
    <row r="108" spans="5:15">
      <c r="E108" s="26"/>
      <c r="G108" s="26"/>
      <c r="H108" s="26"/>
      <c r="I108" s="26"/>
      <c r="J108" s="26"/>
      <c r="K108" s="26"/>
      <c r="L108" s="26"/>
      <c r="M108" s="26"/>
      <c r="N108" s="26"/>
      <c r="O108" s="26"/>
    </row>
    <row r="109" spans="5:15">
      <c r="E109" s="26"/>
      <c r="G109" s="26"/>
      <c r="H109" s="26"/>
      <c r="I109" s="26"/>
      <c r="J109" s="26"/>
      <c r="K109" s="26"/>
      <c r="L109" s="26"/>
      <c r="M109" s="26"/>
      <c r="N109" s="26"/>
      <c r="O109" s="26"/>
    </row>
    <row r="110" spans="5:15">
      <c r="E110" s="26"/>
      <c r="G110" s="26"/>
      <c r="H110" s="26"/>
      <c r="I110" s="26"/>
      <c r="J110" s="26"/>
      <c r="K110" s="26"/>
      <c r="L110" s="26"/>
      <c r="M110" s="26"/>
      <c r="N110" s="26"/>
      <c r="O110" s="26"/>
    </row>
    <row r="111" spans="5:15">
      <c r="E111" s="26"/>
      <c r="G111" s="26"/>
      <c r="H111" s="26"/>
      <c r="I111" s="26"/>
      <c r="J111" s="26"/>
      <c r="K111" s="26"/>
      <c r="L111" s="26"/>
      <c r="M111" s="26"/>
      <c r="N111" s="26"/>
      <c r="O111" s="26"/>
    </row>
    <row r="112" spans="5:15">
      <c r="E112" s="26"/>
      <c r="G112" s="26"/>
      <c r="H112" s="26"/>
      <c r="I112" s="26"/>
      <c r="J112" s="26"/>
      <c r="K112" s="26"/>
      <c r="L112" s="26"/>
      <c r="M112" s="26"/>
      <c r="N112" s="26"/>
      <c r="O112" s="26"/>
    </row>
    <row r="113" spans="5:15">
      <c r="E113" s="26"/>
      <c r="G113" s="26"/>
      <c r="H113" s="26"/>
      <c r="I113" s="26"/>
      <c r="J113" s="26"/>
      <c r="K113" s="26"/>
      <c r="L113" s="26"/>
      <c r="M113" s="26"/>
      <c r="N113" s="26"/>
      <c r="O113" s="26"/>
    </row>
    <row r="114" spans="5:15">
      <c r="E114" s="26"/>
      <c r="G114" s="26"/>
      <c r="H114" s="26"/>
      <c r="I114" s="26"/>
      <c r="J114" s="26"/>
      <c r="K114" s="26"/>
      <c r="L114" s="26"/>
      <c r="M114" s="26"/>
      <c r="N114" s="26"/>
      <c r="O114" s="26"/>
    </row>
    <row r="115" spans="5:15">
      <c r="E115" s="26"/>
      <c r="G115" s="26"/>
      <c r="H115" s="26"/>
      <c r="I115" s="26"/>
      <c r="J115" s="26"/>
      <c r="K115" s="26"/>
      <c r="L115" s="26"/>
      <c r="M115" s="26"/>
      <c r="N115" s="26"/>
      <c r="O115" s="26"/>
    </row>
    <row r="116" spans="5:15">
      <c r="E116" s="26"/>
      <c r="G116" s="26"/>
      <c r="H116" s="26"/>
      <c r="I116" s="26"/>
      <c r="J116" s="26"/>
      <c r="K116" s="26"/>
      <c r="L116" s="26"/>
      <c r="M116" s="26"/>
      <c r="N116" s="26"/>
      <c r="O116" s="26"/>
    </row>
    <row r="117" spans="5:15">
      <c r="E117" s="26"/>
      <c r="G117" s="26"/>
      <c r="H117" s="26"/>
      <c r="I117" s="26"/>
      <c r="J117" s="26"/>
      <c r="K117" s="26"/>
      <c r="L117" s="26"/>
      <c r="M117" s="26"/>
      <c r="N117" s="26"/>
      <c r="O117" s="26"/>
    </row>
    <row r="118" spans="5:15">
      <c r="E118" s="26"/>
      <c r="G118" s="26"/>
      <c r="H118" s="26"/>
      <c r="I118" s="26"/>
      <c r="J118" s="26"/>
      <c r="K118" s="26"/>
      <c r="L118" s="26"/>
      <c r="M118" s="26"/>
      <c r="N118" s="26"/>
      <c r="O118" s="26"/>
    </row>
    <row r="119" spans="5:15">
      <c r="E119" s="26"/>
      <c r="G119" s="26"/>
      <c r="H119" s="26"/>
      <c r="I119" s="26"/>
      <c r="J119" s="26"/>
      <c r="K119" s="26"/>
      <c r="L119" s="26"/>
      <c r="M119" s="26"/>
      <c r="N119" s="26"/>
      <c r="O119" s="26"/>
    </row>
    <row r="120" spans="5:15">
      <c r="E120" s="26"/>
      <c r="G120" s="26"/>
      <c r="H120" s="26"/>
      <c r="I120" s="26"/>
      <c r="J120" s="26"/>
      <c r="K120" s="26"/>
      <c r="L120" s="26"/>
      <c r="M120" s="26"/>
      <c r="N120" s="26"/>
      <c r="O120" s="26"/>
    </row>
    <row r="121" spans="5:15">
      <c r="E121" s="26"/>
      <c r="G121" s="26"/>
      <c r="H121" s="26"/>
      <c r="I121" s="26"/>
      <c r="J121" s="26"/>
      <c r="K121" s="26"/>
      <c r="L121" s="26"/>
      <c r="M121" s="26"/>
      <c r="N121" s="26"/>
      <c r="O121" s="26"/>
    </row>
    <row r="122" spans="5:15">
      <c r="E122" s="26"/>
      <c r="G122" s="26"/>
      <c r="H122" s="26"/>
      <c r="I122" s="26"/>
      <c r="J122" s="26"/>
      <c r="K122" s="26"/>
      <c r="L122" s="26"/>
      <c r="M122" s="26"/>
      <c r="N122" s="26"/>
      <c r="O122" s="26"/>
    </row>
    <row r="123" spans="5:15">
      <c r="E123" s="26"/>
      <c r="G123" s="26"/>
      <c r="H123" s="26"/>
      <c r="I123" s="26"/>
      <c r="J123" s="26"/>
      <c r="K123" s="26"/>
      <c r="L123" s="26"/>
      <c r="M123" s="26"/>
      <c r="N123" s="26"/>
      <c r="O123" s="26"/>
    </row>
  </sheetData>
  <sheetProtection algorithmName="SHA-512" hashValue="BoRlxxdIzpfUubnEYtD/YpUo943fB5NDGcT36C6mgaDZEEQqzhAzk7l9dljrE7kkL/UoqFt2xk9ndV6PGz6QIw==" saltValue="CPYGrt+kRbpsb0/e5E7VRQ==" spinCount="100000" sheet="1" objects="1" scenarios="1"/>
  <mergeCells count="6">
    <mergeCell ref="B63:C63"/>
    <mergeCell ref="B7:D7"/>
    <mergeCell ref="B55:B59"/>
    <mergeCell ref="A1:G1"/>
    <mergeCell ref="A2:G2"/>
    <mergeCell ref="B61:C61"/>
  </mergeCells>
  <phoneticPr fontId="0" type="noConversion"/>
  <dataValidations count="2">
    <dataValidation type="list" allowBlank="1" showInputMessage="1" showErrorMessage="1" sqref="D55:D59" xr:uid="{00000000-0002-0000-0700-000000000000}">
      <formula1>"Owner/Project, Tenant"</formula1>
    </dataValidation>
    <dataValidation type="whole" operator="greaterThanOrEqual" allowBlank="1" showInputMessage="1" showErrorMessage="1" error="You may not enter a negative number." sqref="C9:C24 C27:C33 C34 C37:C41 C44:C49" xr:uid="{56C07527-FC2C-4C85-A333-B6CF41529CF3}">
      <formula1>0</formula1>
    </dataValidation>
  </dataValidations>
  <hyperlinks>
    <hyperlink ref="B65" r:id="rId1" xr:uid="{B29C4A96-2EEC-4665-8A7B-EE0A41C73D1D}"/>
  </hyperlinks>
  <printOptions horizontalCentered="1"/>
  <pageMargins left="0.56999999999999995" right="0.25" top="0.5" bottom="0.75" header="0.25" footer="0.25"/>
  <pageSetup scale="70" orientation="portrait" r:id="rId2"/>
  <headerFooter alignWithMargins="0">
    <oddFooter xml:space="preserve">&amp;L&amp;9&amp;F
&amp;A&amp;R&amp;9Page &amp;P 
&amp;D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DV83"/>
  <sheetViews>
    <sheetView showGridLines="0" zoomScale="90" zoomScaleNormal="90" zoomScaleSheetLayoutView="50" workbookViewId="0">
      <pane xSplit="4" ySplit="5" topLeftCell="E6" activePane="bottomRight" state="frozen"/>
      <selection pane="topRight" activeCell="E1" sqref="E1"/>
      <selection pane="bottomLeft" activeCell="A6" sqref="A6"/>
      <selection pane="bottomRight" activeCell="B1" sqref="B1"/>
    </sheetView>
  </sheetViews>
  <sheetFormatPr defaultColWidth="9.69140625" defaultRowHeight="15.5"/>
  <cols>
    <col min="1" max="1" width="1.69140625" customWidth="1"/>
    <col min="2" max="2" width="23" customWidth="1"/>
    <col min="3" max="4" width="7.23046875" customWidth="1"/>
    <col min="5" max="33" width="12.23046875" customWidth="1"/>
    <col min="37" max="37" width="13" bestFit="1" customWidth="1"/>
    <col min="47" max="47" width="9.69140625" customWidth="1"/>
    <col min="48" max="48" width="15.69140625" customWidth="1"/>
    <col min="49" max="49" width="21.84375" bestFit="1" customWidth="1"/>
    <col min="50" max="50" width="17.84375" bestFit="1" customWidth="1"/>
  </cols>
  <sheetData>
    <row r="1" spans="2:44" ht="23.25" customHeight="1">
      <c r="B1" s="442">
        <f>Project</f>
        <v>0</v>
      </c>
      <c r="C1" s="258"/>
      <c r="D1" s="258"/>
      <c r="E1" s="258"/>
      <c r="F1" s="258"/>
      <c r="G1" s="258"/>
      <c r="H1" s="258"/>
      <c r="I1" s="258"/>
      <c r="J1" s="258"/>
      <c r="K1" s="258"/>
      <c r="L1" s="258"/>
      <c r="M1" s="258"/>
      <c r="N1" s="258"/>
      <c r="O1" s="258"/>
      <c r="P1" s="258"/>
      <c r="Q1" s="258"/>
      <c r="R1" s="258"/>
      <c r="S1" s="258"/>
      <c r="T1" s="258"/>
      <c r="U1" s="258"/>
      <c r="V1" s="258"/>
      <c r="W1" s="258"/>
      <c r="X1" s="258"/>
    </row>
    <row r="2" spans="2:44" ht="25.25" customHeight="1">
      <c r="B2" s="259" t="s">
        <v>514</v>
      </c>
      <c r="C2" s="259"/>
      <c r="D2" s="259"/>
      <c r="E2" s="259"/>
      <c r="F2" s="259"/>
      <c r="G2" s="259"/>
      <c r="H2" s="259"/>
      <c r="I2" s="259"/>
      <c r="J2" s="259"/>
      <c r="K2" s="259"/>
      <c r="L2" s="259"/>
      <c r="M2" s="259"/>
      <c r="N2" s="259"/>
      <c r="O2" s="259"/>
      <c r="P2" s="259"/>
      <c r="Q2" s="259"/>
      <c r="R2" s="259"/>
      <c r="S2" s="259"/>
      <c r="T2" s="259"/>
      <c r="U2" s="259"/>
      <c r="V2" s="259"/>
      <c r="W2" s="259"/>
      <c r="X2" s="259"/>
      <c r="Y2" s="259"/>
    </row>
    <row r="3" spans="2:44" s="88" customFormat="1" ht="8.75" customHeight="1">
      <c r="B3" s="189"/>
      <c r="C3" s="1242"/>
      <c r="D3" s="1242"/>
      <c r="E3" s="1242"/>
      <c r="T3" s="1237"/>
      <c r="U3" s="1237"/>
      <c r="V3" s="1237"/>
      <c r="W3" s="1237"/>
      <c r="X3" s="1237"/>
    </row>
    <row r="4" spans="2:44" s="27" customFormat="1" ht="15" customHeight="1">
      <c r="B4" s="188"/>
      <c r="C4" s="188"/>
      <c r="D4" s="163"/>
      <c r="E4" s="84" t="s">
        <v>145</v>
      </c>
      <c r="F4" s="84" t="s">
        <v>145</v>
      </c>
      <c r="G4" s="84" t="s">
        <v>145</v>
      </c>
      <c r="H4" s="83" t="s">
        <v>145</v>
      </c>
      <c r="I4" s="84" t="s">
        <v>145</v>
      </c>
      <c r="J4" s="80" t="s">
        <v>145</v>
      </c>
      <c r="K4" s="84" t="s">
        <v>145</v>
      </c>
      <c r="L4" s="80" t="s">
        <v>145</v>
      </c>
      <c r="M4" s="84" t="s">
        <v>145</v>
      </c>
      <c r="N4" s="84" t="s">
        <v>145</v>
      </c>
      <c r="O4" s="84" t="s">
        <v>145</v>
      </c>
      <c r="P4" s="80" t="s">
        <v>145</v>
      </c>
      <c r="Q4" s="84" t="s">
        <v>145</v>
      </c>
      <c r="R4" s="80" t="s">
        <v>145</v>
      </c>
      <c r="S4" s="84" t="s">
        <v>145</v>
      </c>
      <c r="T4" s="84" t="s">
        <v>145</v>
      </c>
      <c r="U4" s="84" t="s">
        <v>145</v>
      </c>
      <c r="V4" s="84" t="s">
        <v>145</v>
      </c>
      <c r="W4" s="84" t="s">
        <v>145</v>
      </c>
      <c r="X4" s="84" t="s">
        <v>145</v>
      </c>
      <c r="Y4" s="84" t="s">
        <v>145</v>
      </c>
      <c r="Z4" s="84" t="s">
        <v>145</v>
      </c>
      <c r="AA4" s="84" t="s">
        <v>145</v>
      </c>
      <c r="AB4" s="84" t="s">
        <v>145</v>
      </c>
      <c r="AC4" s="84" t="s">
        <v>145</v>
      </c>
      <c r="AD4" s="84" t="s">
        <v>145</v>
      </c>
      <c r="AE4" s="84" t="s">
        <v>145</v>
      </c>
      <c r="AF4" s="84" t="s">
        <v>145</v>
      </c>
      <c r="AG4" s="84" t="s">
        <v>145</v>
      </c>
      <c r="AH4" s="84" t="s">
        <v>145</v>
      </c>
      <c r="AI4" s="84" t="s">
        <v>145</v>
      </c>
      <c r="AJ4" s="84" t="s">
        <v>145</v>
      </c>
      <c r="AK4" s="84" t="s">
        <v>145</v>
      </c>
      <c r="AL4" s="84" t="s">
        <v>145</v>
      </c>
      <c r="AM4" s="84" t="s">
        <v>145</v>
      </c>
      <c r="AN4" s="84" t="s">
        <v>145</v>
      </c>
      <c r="AO4" s="84" t="s">
        <v>145</v>
      </c>
      <c r="AP4" s="84" t="s">
        <v>145</v>
      </c>
      <c r="AQ4" s="84" t="s">
        <v>145</v>
      </c>
      <c r="AR4" s="84" t="s">
        <v>145</v>
      </c>
    </row>
    <row r="5" spans="2:44" s="27" customFormat="1" ht="15" customHeight="1">
      <c r="B5" s="163"/>
      <c r="C5" s="1239" t="s">
        <v>238</v>
      </c>
      <c r="D5" s="1240"/>
      <c r="E5" s="86">
        <v>1</v>
      </c>
      <c r="F5" s="86">
        <f t="shared" ref="F5:S5" si="0">E5+1</f>
        <v>2</v>
      </c>
      <c r="G5" s="86">
        <f>F5+1</f>
        <v>3</v>
      </c>
      <c r="H5" s="87">
        <f t="shared" si="0"/>
        <v>4</v>
      </c>
      <c r="I5" s="86">
        <f t="shared" si="0"/>
        <v>5</v>
      </c>
      <c r="J5" s="74">
        <f t="shared" si="0"/>
        <v>6</v>
      </c>
      <c r="K5" s="86">
        <f t="shared" si="0"/>
        <v>7</v>
      </c>
      <c r="L5" s="74">
        <f t="shared" si="0"/>
        <v>8</v>
      </c>
      <c r="M5" s="86">
        <f t="shared" si="0"/>
        <v>9</v>
      </c>
      <c r="N5" s="86">
        <f t="shared" si="0"/>
        <v>10</v>
      </c>
      <c r="O5" s="86">
        <f t="shared" si="0"/>
        <v>11</v>
      </c>
      <c r="P5" s="74">
        <f t="shared" si="0"/>
        <v>12</v>
      </c>
      <c r="Q5" s="86">
        <f t="shared" si="0"/>
        <v>13</v>
      </c>
      <c r="R5" s="74">
        <f t="shared" si="0"/>
        <v>14</v>
      </c>
      <c r="S5" s="86">
        <f t="shared" si="0"/>
        <v>15</v>
      </c>
      <c r="T5" s="86">
        <f>S5+1</f>
        <v>16</v>
      </c>
      <c r="U5" s="86">
        <f>T5+1</f>
        <v>17</v>
      </c>
      <c r="V5" s="86">
        <f>U5+1</f>
        <v>18</v>
      </c>
      <c r="W5" s="86">
        <f>V5+1</f>
        <v>19</v>
      </c>
      <c r="X5" s="86">
        <f>W5+1</f>
        <v>20</v>
      </c>
      <c r="Y5" s="86">
        <f t="shared" ref="Y5:AH5" si="1">X5+1</f>
        <v>21</v>
      </c>
      <c r="Z5" s="86">
        <f t="shared" si="1"/>
        <v>22</v>
      </c>
      <c r="AA5" s="86">
        <f t="shared" si="1"/>
        <v>23</v>
      </c>
      <c r="AB5" s="86">
        <f t="shared" si="1"/>
        <v>24</v>
      </c>
      <c r="AC5" s="86">
        <f t="shared" si="1"/>
        <v>25</v>
      </c>
      <c r="AD5" s="86">
        <f t="shared" si="1"/>
        <v>26</v>
      </c>
      <c r="AE5" s="86">
        <f>AD5+1</f>
        <v>27</v>
      </c>
      <c r="AF5" s="86">
        <f t="shared" si="1"/>
        <v>28</v>
      </c>
      <c r="AG5" s="86">
        <f t="shared" si="1"/>
        <v>29</v>
      </c>
      <c r="AH5" s="86">
        <f t="shared" si="1"/>
        <v>30</v>
      </c>
      <c r="AI5" s="86">
        <f t="shared" ref="AI5" si="2">AH5+1</f>
        <v>31</v>
      </c>
      <c r="AJ5" s="86">
        <f t="shared" ref="AJ5" si="3">AI5+1</f>
        <v>32</v>
      </c>
      <c r="AK5" s="86">
        <f t="shared" ref="AK5" si="4">AJ5+1</f>
        <v>33</v>
      </c>
      <c r="AL5" s="86">
        <f t="shared" ref="AL5" si="5">AK5+1</f>
        <v>34</v>
      </c>
      <c r="AM5" s="86">
        <f t="shared" ref="AM5" si="6">AL5+1</f>
        <v>35</v>
      </c>
      <c r="AN5" s="86">
        <f t="shared" ref="AN5" si="7">AM5+1</f>
        <v>36</v>
      </c>
      <c r="AO5" s="86">
        <f t="shared" ref="AO5" si="8">AN5+1</f>
        <v>37</v>
      </c>
      <c r="AP5" s="86">
        <f t="shared" ref="AP5" si="9">AO5+1</f>
        <v>38</v>
      </c>
      <c r="AQ5" s="86">
        <f t="shared" ref="AQ5" si="10">AP5+1</f>
        <v>39</v>
      </c>
      <c r="AR5" s="86">
        <f t="shared" ref="AR5" si="11">AQ5+1</f>
        <v>40</v>
      </c>
    </row>
    <row r="6" spans="2:44" s="27" customFormat="1">
      <c r="B6" s="75" t="s">
        <v>236</v>
      </c>
      <c r="C6" s="560" t="s">
        <v>263</v>
      </c>
      <c r="D6" s="560" t="s">
        <v>264</v>
      </c>
      <c r="E6" s="82"/>
      <c r="F6" s="73"/>
      <c r="G6" s="85"/>
      <c r="H6" s="73"/>
      <c r="I6" s="85"/>
      <c r="J6" s="73"/>
      <c r="K6" s="85"/>
      <c r="L6" s="73"/>
      <c r="M6" s="85"/>
      <c r="N6" s="85"/>
      <c r="O6" s="85"/>
      <c r="P6" s="73"/>
      <c r="Q6" s="85"/>
      <c r="R6" s="73"/>
      <c r="S6" s="85"/>
      <c r="T6" s="85"/>
      <c r="U6" s="85"/>
      <c r="V6" s="85"/>
      <c r="W6" s="85"/>
      <c r="X6" s="85"/>
      <c r="Y6" s="85"/>
      <c r="Z6" s="85"/>
      <c r="AA6" s="85"/>
      <c r="AB6" s="85"/>
      <c r="AC6" s="85"/>
      <c r="AD6" s="85"/>
      <c r="AE6" s="85"/>
      <c r="AF6" s="85"/>
      <c r="AG6" s="85"/>
      <c r="AH6" s="85"/>
      <c r="AI6" s="85"/>
      <c r="AJ6" s="85"/>
      <c r="AK6" s="85"/>
      <c r="AL6" s="85"/>
      <c r="AM6" s="85"/>
      <c r="AN6" s="85"/>
      <c r="AO6" s="85"/>
      <c r="AP6" s="85"/>
      <c r="AQ6" s="85"/>
      <c r="AR6" s="85"/>
    </row>
    <row r="7" spans="2:44" s="103" customFormat="1" ht="14">
      <c r="B7" s="164" t="s">
        <v>237</v>
      </c>
      <c r="C7" s="443">
        <f>'1)UnderwritingCriteria'!H8</f>
        <v>0.02</v>
      </c>
      <c r="D7" s="443">
        <f>'1)UnderwritingCriteria'!H9</f>
        <v>0.02</v>
      </c>
      <c r="E7" s="81">
        <f>IF(ISERROR('5)Income'!J88),"",'5)Income'!J88)</f>
        <v>0</v>
      </c>
      <c r="F7" s="79">
        <f>E7*(1+$C$7)</f>
        <v>0</v>
      </c>
      <c r="G7" s="81">
        <f>F7*(1+$C$7)</f>
        <v>0</v>
      </c>
      <c r="H7" s="81">
        <f>G7*(1+$D$7)</f>
        <v>0</v>
      </c>
      <c r="I7" s="81">
        <f>H7*(1+$D$7)</f>
        <v>0</v>
      </c>
      <c r="J7" s="79">
        <f t="shared" ref="J7:S7" si="12">I7*(1+$D$7)</f>
        <v>0</v>
      </c>
      <c r="K7" s="81">
        <f t="shared" si="12"/>
        <v>0</v>
      </c>
      <c r="L7" s="79">
        <f t="shared" si="12"/>
        <v>0</v>
      </c>
      <c r="M7" s="81">
        <f t="shared" si="12"/>
        <v>0</v>
      </c>
      <c r="N7" s="81">
        <f t="shared" si="12"/>
        <v>0</v>
      </c>
      <c r="O7" s="81">
        <f t="shared" si="12"/>
        <v>0</v>
      </c>
      <c r="P7" s="79">
        <f t="shared" si="12"/>
        <v>0</v>
      </c>
      <c r="Q7" s="81">
        <f t="shared" si="12"/>
        <v>0</v>
      </c>
      <c r="R7" s="79">
        <f t="shared" si="12"/>
        <v>0</v>
      </c>
      <c r="S7" s="81">
        <f t="shared" si="12"/>
        <v>0</v>
      </c>
      <c r="T7" s="81">
        <f>S7*(1+$D$7)</f>
        <v>0</v>
      </c>
      <c r="U7" s="81">
        <f>T7*(1+$D$7)</f>
        <v>0</v>
      </c>
      <c r="V7" s="81">
        <f>U7*(1+$D$7)</f>
        <v>0</v>
      </c>
      <c r="W7" s="81">
        <f>V7*(1+$D$7)</f>
        <v>0</v>
      </c>
      <c r="X7" s="81">
        <f>W7*(1+$D$7)</f>
        <v>0</v>
      </c>
      <c r="Y7" s="81">
        <f t="shared" ref="Y7:AH7" si="13">X7*(1+$D$7)</f>
        <v>0</v>
      </c>
      <c r="Z7" s="81">
        <f t="shared" si="13"/>
        <v>0</v>
      </c>
      <c r="AA7" s="81">
        <f t="shared" si="13"/>
        <v>0</v>
      </c>
      <c r="AB7" s="81">
        <f t="shared" si="13"/>
        <v>0</v>
      </c>
      <c r="AC7" s="81">
        <f t="shared" si="13"/>
        <v>0</v>
      </c>
      <c r="AD7" s="81">
        <f t="shared" si="13"/>
        <v>0</v>
      </c>
      <c r="AE7" s="81">
        <f t="shared" si="13"/>
        <v>0</v>
      </c>
      <c r="AF7" s="81">
        <f t="shared" si="13"/>
        <v>0</v>
      </c>
      <c r="AG7" s="81">
        <f t="shared" si="13"/>
        <v>0</v>
      </c>
      <c r="AH7" s="81">
        <f t="shared" si="13"/>
        <v>0</v>
      </c>
      <c r="AI7" s="81">
        <f t="shared" ref="AI7" si="14">AH7*(1+$D$7)</f>
        <v>0</v>
      </c>
      <c r="AJ7" s="81">
        <f t="shared" ref="AJ7" si="15">AI7*(1+$D$7)</f>
        <v>0</v>
      </c>
      <c r="AK7" s="81">
        <f t="shared" ref="AK7" si="16">AJ7*(1+$D$7)</f>
        <v>0</v>
      </c>
      <c r="AL7" s="81">
        <f t="shared" ref="AL7" si="17">AK7*(1+$D$7)</f>
        <v>0</v>
      </c>
      <c r="AM7" s="81">
        <f t="shared" ref="AM7" si="18">AL7*(1+$D$7)</f>
        <v>0</v>
      </c>
      <c r="AN7" s="81">
        <f t="shared" ref="AN7" si="19">AM7*(1+$D$7)</f>
        <v>0</v>
      </c>
      <c r="AO7" s="81">
        <f t="shared" ref="AO7" si="20">AN7*(1+$D$7)</f>
        <v>0</v>
      </c>
      <c r="AP7" s="81">
        <f t="shared" ref="AP7" si="21">AO7*(1+$D$7)</f>
        <v>0</v>
      </c>
      <c r="AQ7" s="81">
        <f t="shared" ref="AQ7" si="22">AP7*(1+$D$7)</f>
        <v>0</v>
      </c>
      <c r="AR7" s="81">
        <f t="shared" ref="AR7" si="23">AQ7*(1+$D$7)</f>
        <v>0</v>
      </c>
    </row>
    <row r="8" spans="2:44" s="27" customFormat="1" ht="14">
      <c r="B8" s="164" t="s">
        <v>490</v>
      </c>
      <c r="C8" s="443">
        <f>'1)UnderwritingCriteria'!H5</f>
        <v>7.0000000000000007E-2</v>
      </c>
      <c r="D8" s="443">
        <f>'1)UnderwritingCriteria'!H6</f>
        <v>7.0000000000000007E-2</v>
      </c>
      <c r="E8" s="81">
        <f>IF(ISERROR(E7*$C$8),"",E7*$C$8)</f>
        <v>0</v>
      </c>
      <c r="F8" s="79">
        <f>IF(ISERROR(F7*$C$8),"",F7*$C$8)</f>
        <v>0</v>
      </c>
      <c r="G8" s="81">
        <f>IF(ISERROR(G7*$C$8),"",G7*$C$8)</f>
        <v>0</v>
      </c>
      <c r="H8" s="79">
        <f>IF(ISERROR(H7*$D$8),"",H7*$D$8)</f>
        <v>0</v>
      </c>
      <c r="I8" s="81">
        <f t="shared" ref="I8:AH8" si="24">IF(ISERROR(I7*$D$8),"",I7*$D$8)</f>
        <v>0</v>
      </c>
      <c r="J8" s="79">
        <f t="shared" si="24"/>
        <v>0</v>
      </c>
      <c r="K8" s="81">
        <f t="shared" si="24"/>
        <v>0</v>
      </c>
      <c r="L8" s="81">
        <f t="shared" si="24"/>
        <v>0</v>
      </c>
      <c r="M8" s="81">
        <f t="shared" si="24"/>
        <v>0</v>
      </c>
      <c r="N8" s="81">
        <f t="shared" si="24"/>
        <v>0</v>
      </c>
      <c r="O8" s="81">
        <f t="shared" si="24"/>
        <v>0</v>
      </c>
      <c r="P8" s="81">
        <f t="shared" si="24"/>
        <v>0</v>
      </c>
      <c r="Q8" s="81">
        <f t="shared" si="24"/>
        <v>0</v>
      </c>
      <c r="R8" s="81">
        <f t="shared" si="24"/>
        <v>0</v>
      </c>
      <c r="S8" s="81">
        <f t="shared" si="24"/>
        <v>0</v>
      </c>
      <c r="T8" s="81">
        <f t="shared" si="24"/>
        <v>0</v>
      </c>
      <c r="U8" s="81">
        <f t="shared" si="24"/>
        <v>0</v>
      </c>
      <c r="V8" s="81">
        <f t="shared" si="24"/>
        <v>0</v>
      </c>
      <c r="W8" s="81">
        <f t="shared" si="24"/>
        <v>0</v>
      </c>
      <c r="X8" s="81">
        <f t="shared" si="24"/>
        <v>0</v>
      </c>
      <c r="Y8" s="81">
        <f t="shared" si="24"/>
        <v>0</v>
      </c>
      <c r="Z8" s="81">
        <f t="shared" si="24"/>
        <v>0</v>
      </c>
      <c r="AA8" s="81">
        <f t="shared" si="24"/>
        <v>0</v>
      </c>
      <c r="AB8" s="81">
        <f t="shared" si="24"/>
        <v>0</v>
      </c>
      <c r="AC8" s="81">
        <f t="shared" si="24"/>
        <v>0</v>
      </c>
      <c r="AD8" s="81">
        <f t="shared" si="24"/>
        <v>0</v>
      </c>
      <c r="AE8" s="81">
        <f t="shared" si="24"/>
        <v>0</v>
      </c>
      <c r="AF8" s="81">
        <f t="shared" si="24"/>
        <v>0</v>
      </c>
      <c r="AG8" s="81">
        <f t="shared" si="24"/>
        <v>0</v>
      </c>
      <c r="AH8" s="81">
        <f t="shared" si="24"/>
        <v>0</v>
      </c>
      <c r="AI8" s="81">
        <f t="shared" ref="AI8:AR8" si="25">IF(ISERROR(AI7*$D$8),"",AI7*$D$8)</f>
        <v>0</v>
      </c>
      <c r="AJ8" s="81">
        <f t="shared" si="25"/>
        <v>0</v>
      </c>
      <c r="AK8" s="81">
        <f t="shared" si="25"/>
        <v>0</v>
      </c>
      <c r="AL8" s="81">
        <f t="shared" si="25"/>
        <v>0</v>
      </c>
      <c r="AM8" s="81">
        <f t="shared" si="25"/>
        <v>0</v>
      </c>
      <c r="AN8" s="81">
        <f t="shared" si="25"/>
        <v>0</v>
      </c>
      <c r="AO8" s="81">
        <f t="shared" si="25"/>
        <v>0</v>
      </c>
      <c r="AP8" s="81">
        <f t="shared" si="25"/>
        <v>0</v>
      </c>
      <c r="AQ8" s="81">
        <f t="shared" si="25"/>
        <v>0</v>
      </c>
      <c r="AR8" s="81">
        <f t="shared" si="25"/>
        <v>0</v>
      </c>
    </row>
    <row r="9" spans="2:44" s="126" customFormat="1" ht="14">
      <c r="B9" s="165" t="s">
        <v>167</v>
      </c>
      <c r="C9" s="166"/>
      <c r="D9" s="166"/>
      <c r="E9" s="81">
        <f>E7-E8</f>
        <v>0</v>
      </c>
      <c r="F9" s="79">
        <f t="shared" ref="F9:S9" si="26">F7-F8</f>
        <v>0</v>
      </c>
      <c r="G9" s="81">
        <f t="shared" si="26"/>
        <v>0</v>
      </c>
      <c r="H9" s="79">
        <f t="shared" si="26"/>
        <v>0</v>
      </c>
      <c r="I9" s="81">
        <f t="shared" si="26"/>
        <v>0</v>
      </c>
      <c r="J9" s="79">
        <f t="shared" si="26"/>
        <v>0</v>
      </c>
      <c r="K9" s="81">
        <f t="shared" si="26"/>
        <v>0</v>
      </c>
      <c r="L9" s="79">
        <f t="shared" si="26"/>
        <v>0</v>
      </c>
      <c r="M9" s="81">
        <f t="shared" si="26"/>
        <v>0</v>
      </c>
      <c r="N9" s="81">
        <f t="shared" si="26"/>
        <v>0</v>
      </c>
      <c r="O9" s="81">
        <f t="shared" si="26"/>
        <v>0</v>
      </c>
      <c r="P9" s="79">
        <f t="shared" si="26"/>
        <v>0</v>
      </c>
      <c r="Q9" s="81">
        <f t="shared" si="26"/>
        <v>0</v>
      </c>
      <c r="R9" s="79">
        <f t="shared" si="26"/>
        <v>0</v>
      </c>
      <c r="S9" s="81">
        <f t="shared" si="26"/>
        <v>0</v>
      </c>
      <c r="T9" s="81">
        <f>T7-T8</f>
        <v>0</v>
      </c>
      <c r="U9" s="81">
        <f>U7-U8</f>
        <v>0</v>
      </c>
      <c r="V9" s="81">
        <f>V7-V8</f>
        <v>0</v>
      </c>
      <c r="W9" s="81">
        <f>W7-W8</f>
        <v>0</v>
      </c>
      <c r="X9" s="81">
        <f>X7-X8</f>
        <v>0</v>
      </c>
      <c r="Y9" s="81">
        <f t="shared" ref="Y9:AH9" si="27">Y7-Y8</f>
        <v>0</v>
      </c>
      <c r="Z9" s="81">
        <f t="shared" si="27"/>
        <v>0</v>
      </c>
      <c r="AA9" s="81">
        <f t="shared" si="27"/>
        <v>0</v>
      </c>
      <c r="AB9" s="81">
        <f t="shared" si="27"/>
        <v>0</v>
      </c>
      <c r="AC9" s="81">
        <f t="shared" si="27"/>
        <v>0</v>
      </c>
      <c r="AD9" s="81">
        <f t="shared" si="27"/>
        <v>0</v>
      </c>
      <c r="AE9" s="81">
        <f t="shared" si="27"/>
        <v>0</v>
      </c>
      <c r="AF9" s="81">
        <f t="shared" si="27"/>
        <v>0</v>
      </c>
      <c r="AG9" s="81">
        <f t="shared" si="27"/>
        <v>0</v>
      </c>
      <c r="AH9" s="81">
        <f t="shared" si="27"/>
        <v>0</v>
      </c>
      <c r="AI9" s="81">
        <f t="shared" ref="AI9:AR9" si="28">AI7-AI8</f>
        <v>0</v>
      </c>
      <c r="AJ9" s="81">
        <f t="shared" si="28"/>
        <v>0</v>
      </c>
      <c r="AK9" s="81">
        <f t="shared" si="28"/>
        <v>0</v>
      </c>
      <c r="AL9" s="81">
        <f t="shared" si="28"/>
        <v>0</v>
      </c>
      <c r="AM9" s="81">
        <f t="shared" si="28"/>
        <v>0</v>
      </c>
      <c r="AN9" s="81">
        <f t="shared" si="28"/>
        <v>0</v>
      </c>
      <c r="AO9" s="81">
        <f t="shared" si="28"/>
        <v>0</v>
      </c>
      <c r="AP9" s="81">
        <f t="shared" si="28"/>
        <v>0</v>
      </c>
      <c r="AQ9" s="81">
        <f t="shared" si="28"/>
        <v>0</v>
      </c>
      <c r="AR9" s="81">
        <f t="shared" si="28"/>
        <v>0</v>
      </c>
    </row>
    <row r="10" spans="2:44" s="27" customFormat="1" ht="14">
      <c r="B10" s="164" t="s">
        <v>168</v>
      </c>
      <c r="C10" s="78"/>
      <c r="D10" s="77"/>
      <c r="E10" s="81">
        <f>IF(ISERROR('5)Income'!J107),"",'5)Income'!J107)</f>
        <v>0</v>
      </c>
      <c r="F10" s="79">
        <f>E10*(1+$C$7)</f>
        <v>0</v>
      </c>
      <c r="G10" s="81">
        <f>F10*(1+$C$7)</f>
        <v>0</v>
      </c>
      <c r="H10" s="79">
        <f>G10*(1+$C$7)</f>
        <v>0</v>
      </c>
      <c r="I10" s="81">
        <f>H10*(1+$D$7)</f>
        <v>0</v>
      </c>
      <c r="J10" s="79">
        <f t="shared" ref="J10:S10" si="29">I10*(1+$D$7)</f>
        <v>0</v>
      </c>
      <c r="K10" s="81">
        <f t="shared" si="29"/>
        <v>0</v>
      </c>
      <c r="L10" s="79">
        <f t="shared" si="29"/>
        <v>0</v>
      </c>
      <c r="M10" s="81">
        <f t="shared" si="29"/>
        <v>0</v>
      </c>
      <c r="N10" s="81">
        <f t="shared" si="29"/>
        <v>0</v>
      </c>
      <c r="O10" s="81">
        <f t="shared" si="29"/>
        <v>0</v>
      </c>
      <c r="P10" s="79">
        <f t="shared" si="29"/>
        <v>0</v>
      </c>
      <c r="Q10" s="81">
        <f t="shared" si="29"/>
        <v>0</v>
      </c>
      <c r="R10" s="79">
        <f t="shared" si="29"/>
        <v>0</v>
      </c>
      <c r="S10" s="81">
        <f t="shared" si="29"/>
        <v>0</v>
      </c>
      <c r="T10" s="81">
        <f>S10*(1+$D$7)</f>
        <v>0</v>
      </c>
      <c r="U10" s="81">
        <f>T10*(1+$D$7)</f>
        <v>0</v>
      </c>
      <c r="V10" s="81">
        <f>U10*(1+$D$7)</f>
        <v>0</v>
      </c>
      <c r="W10" s="81">
        <f>V10*(1+$D$7)</f>
        <v>0</v>
      </c>
      <c r="X10" s="81">
        <f>W10*(1+$D$7)</f>
        <v>0</v>
      </c>
      <c r="Y10" s="81">
        <f t="shared" ref="Y10:AH10" si="30">X10*(1+$D$7)</f>
        <v>0</v>
      </c>
      <c r="Z10" s="81">
        <f t="shared" si="30"/>
        <v>0</v>
      </c>
      <c r="AA10" s="81">
        <f t="shared" si="30"/>
        <v>0</v>
      </c>
      <c r="AB10" s="81">
        <f t="shared" si="30"/>
        <v>0</v>
      </c>
      <c r="AC10" s="81">
        <f t="shared" si="30"/>
        <v>0</v>
      </c>
      <c r="AD10" s="81">
        <f t="shared" si="30"/>
        <v>0</v>
      </c>
      <c r="AE10" s="81">
        <f t="shared" si="30"/>
        <v>0</v>
      </c>
      <c r="AF10" s="81">
        <f t="shared" si="30"/>
        <v>0</v>
      </c>
      <c r="AG10" s="81">
        <f t="shared" si="30"/>
        <v>0</v>
      </c>
      <c r="AH10" s="81">
        <f t="shared" si="30"/>
        <v>0</v>
      </c>
      <c r="AI10" s="81">
        <f t="shared" ref="AI10" si="31">AH10*(1+$D$7)</f>
        <v>0</v>
      </c>
      <c r="AJ10" s="81">
        <f t="shared" ref="AJ10" si="32">AI10*(1+$D$7)</f>
        <v>0</v>
      </c>
      <c r="AK10" s="81">
        <f t="shared" ref="AK10" si="33">AJ10*(1+$D$7)</f>
        <v>0</v>
      </c>
      <c r="AL10" s="81">
        <f t="shared" ref="AL10" si="34">AK10*(1+$D$7)</f>
        <v>0</v>
      </c>
      <c r="AM10" s="81">
        <f t="shared" ref="AM10" si="35">AL10*(1+$D$7)</f>
        <v>0</v>
      </c>
      <c r="AN10" s="81">
        <f t="shared" ref="AN10" si="36">AM10*(1+$D$7)</f>
        <v>0</v>
      </c>
      <c r="AO10" s="81">
        <f t="shared" ref="AO10" si="37">AN10*(1+$D$7)</f>
        <v>0</v>
      </c>
      <c r="AP10" s="81">
        <f t="shared" ref="AP10" si="38">AO10*(1+$D$7)</f>
        <v>0</v>
      </c>
      <c r="AQ10" s="81">
        <f t="shared" ref="AQ10" si="39">AP10*(1+$D$7)</f>
        <v>0</v>
      </c>
      <c r="AR10" s="81">
        <f t="shared" ref="AR10" si="40">AQ10*(1+$D$7)</f>
        <v>0</v>
      </c>
    </row>
    <row r="11" spans="2:44" s="27" customFormat="1" ht="14">
      <c r="B11" s="164" t="s">
        <v>84</v>
      </c>
      <c r="C11" s="78"/>
      <c r="D11" s="77"/>
      <c r="E11" s="81">
        <f>'5)Income'!E113</f>
        <v>0</v>
      </c>
      <c r="F11" s="79">
        <f>'5)Income'!F113</f>
        <v>0</v>
      </c>
      <c r="G11" s="81">
        <f>'5)Income'!G113</f>
        <v>0</v>
      </c>
      <c r="H11" s="79">
        <f>'5)Income'!H113</f>
        <v>0</v>
      </c>
      <c r="I11" s="81">
        <f>'5)Income'!I113</f>
        <v>0</v>
      </c>
      <c r="J11" s="561">
        <f>'5)Income'!E119</f>
        <v>0</v>
      </c>
      <c r="K11" s="561">
        <f>'5)Income'!F119</f>
        <v>0</v>
      </c>
      <c r="L11" s="561">
        <f>'5)Income'!G119</f>
        <v>0</v>
      </c>
      <c r="M11" s="561">
        <f>'5)Income'!H119</f>
        <v>0</v>
      </c>
      <c r="N11" s="561">
        <f>'5)Income'!I119</f>
        <v>0</v>
      </c>
      <c r="O11" s="81">
        <f>'5)Income'!E125</f>
        <v>0</v>
      </c>
      <c r="P11" s="81">
        <f>'5)Income'!F125</f>
        <v>0</v>
      </c>
      <c r="Q11" s="81">
        <f>'5)Income'!G125</f>
        <v>0</v>
      </c>
      <c r="R11" s="81">
        <f>'5)Income'!H125</f>
        <v>0</v>
      </c>
      <c r="S11" s="81">
        <f>'5)Income'!I125</f>
        <v>0</v>
      </c>
      <c r="T11" s="81">
        <f>'5)Income'!E131</f>
        <v>0</v>
      </c>
      <c r="U11" s="81">
        <f>'5)Income'!F131</f>
        <v>0</v>
      </c>
      <c r="V11" s="81">
        <f>'5)Income'!G131</f>
        <v>0</v>
      </c>
      <c r="W11" s="81">
        <f>'5)Income'!H131</f>
        <v>0</v>
      </c>
      <c r="X11" s="81">
        <f>'5)Income'!I131</f>
        <v>0</v>
      </c>
      <c r="Y11" s="81">
        <f>'5)Income'!J131</f>
        <v>0</v>
      </c>
      <c r="Z11" s="81">
        <f>'5)Income'!K131</f>
        <v>0</v>
      </c>
      <c r="AA11" s="81">
        <f>'5)Income'!L131</f>
        <v>0</v>
      </c>
      <c r="AB11" s="81">
        <f>'5)Income'!M131</f>
        <v>0</v>
      </c>
      <c r="AC11" s="81">
        <f>'5)Income'!N131</f>
        <v>0</v>
      </c>
      <c r="AD11" s="81">
        <f>'5)Income'!O131</f>
        <v>0</v>
      </c>
      <c r="AE11" s="81">
        <f>'5)Income'!P131</f>
        <v>0</v>
      </c>
      <c r="AF11" s="81">
        <f>'5)Income'!Q131</f>
        <v>0</v>
      </c>
      <c r="AG11" s="81">
        <f>'5)Income'!R131</f>
        <v>0</v>
      </c>
      <c r="AH11" s="81">
        <f>'5)Income'!S131</f>
        <v>0</v>
      </c>
      <c r="AI11" s="81">
        <f>'5)Income'!T131</f>
        <v>0</v>
      </c>
      <c r="AJ11" s="81">
        <f>'5)Income'!U131</f>
        <v>0</v>
      </c>
      <c r="AK11" s="81">
        <f>'5)Income'!V131</f>
        <v>0</v>
      </c>
      <c r="AL11" s="81">
        <f>'5)Income'!W131</f>
        <v>0</v>
      </c>
      <c r="AM11" s="81">
        <f>'5)Income'!X131</f>
        <v>0</v>
      </c>
      <c r="AN11" s="81">
        <f>'5)Income'!Y131</f>
        <v>0</v>
      </c>
      <c r="AO11" s="81">
        <f>'5)Income'!Z131</f>
        <v>0</v>
      </c>
      <c r="AP11" s="81">
        <f>'5)Income'!AA131</f>
        <v>0</v>
      </c>
      <c r="AQ11" s="81">
        <f>'5)Income'!AB131</f>
        <v>0</v>
      </c>
      <c r="AR11" s="81">
        <f>'5)Income'!AC131</f>
        <v>0</v>
      </c>
    </row>
    <row r="12" spans="2:44" s="126" customFormat="1" ht="14">
      <c r="B12" s="167" t="s">
        <v>342</v>
      </c>
      <c r="C12" s="168"/>
      <c r="D12" s="177"/>
      <c r="E12" s="178">
        <f>E9+E10+E11</f>
        <v>0</v>
      </c>
      <c r="F12" s="178">
        <f t="shared" ref="F12:AH12" si="41">F9+F10+F11</f>
        <v>0</v>
      </c>
      <c r="G12" s="178">
        <f t="shared" si="41"/>
        <v>0</v>
      </c>
      <c r="H12" s="178">
        <f t="shared" si="41"/>
        <v>0</v>
      </c>
      <c r="I12" s="178">
        <f t="shared" si="41"/>
        <v>0</v>
      </c>
      <c r="J12" s="178">
        <f t="shared" si="41"/>
        <v>0</v>
      </c>
      <c r="K12" s="178">
        <f t="shared" si="41"/>
        <v>0</v>
      </c>
      <c r="L12" s="178">
        <f t="shared" si="41"/>
        <v>0</v>
      </c>
      <c r="M12" s="178">
        <f t="shared" si="41"/>
        <v>0</v>
      </c>
      <c r="N12" s="178">
        <f t="shared" si="41"/>
        <v>0</v>
      </c>
      <c r="O12" s="178">
        <f t="shared" si="41"/>
        <v>0</v>
      </c>
      <c r="P12" s="178">
        <f t="shared" si="41"/>
        <v>0</v>
      </c>
      <c r="Q12" s="178">
        <f t="shared" si="41"/>
        <v>0</v>
      </c>
      <c r="R12" s="178">
        <f t="shared" si="41"/>
        <v>0</v>
      </c>
      <c r="S12" s="178">
        <f t="shared" si="41"/>
        <v>0</v>
      </c>
      <c r="T12" s="178">
        <f t="shared" si="41"/>
        <v>0</v>
      </c>
      <c r="U12" s="178">
        <f t="shared" si="41"/>
        <v>0</v>
      </c>
      <c r="V12" s="178">
        <f t="shared" si="41"/>
        <v>0</v>
      </c>
      <c r="W12" s="178">
        <f t="shared" si="41"/>
        <v>0</v>
      </c>
      <c r="X12" s="178">
        <f t="shared" si="41"/>
        <v>0</v>
      </c>
      <c r="Y12" s="178">
        <f t="shared" si="41"/>
        <v>0</v>
      </c>
      <c r="Z12" s="178">
        <f t="shared" si="41"/>
        <v>0</v>
      </c>
      <c r="AA12" s="178">
        <f t="shared" si="41"/>
        <v>0</v>
      </c>
      <c r="AB12" s="178">
        <f t="shared" si="41"/>
        <v>0</v>
      </c>
      <c r="AC12" s="178">
        <f t="shared" si="41"/>
        <v>0</v>
      </c>
      <c r="AD12" s="178">
        <f t="shared" si="41"/>
        <v>0</v>
      </c>
      <c r="AE12" s="178">
        <f t="shared" si="41"/>
        <v>0</v>
      </c>
      <c r="AF12" s="178">
        <f t="shared" si="41"/>
        <v>0</v>
      </c>
      <c r="AG12" s="178">
        <f t="shared" si="41"/>
        <v>0</v>
      </c>
      <c r="AH12" s="178">
        <f t="shared" si="41"/>
        <v>0</v>
      </c>
      <c r="AI12" s="178">
        <f t="shared" ref="AI12:AR12" si="42">AI9+AI10+AI11</f>
        <v>0</v>
      </c>
      <c r="AJ12" s="178">
        <f t="shared" si="42"/>
        <v>0</v>
      </c>
      <c r="AK12" s="178">
        <f t="shared" si="42"/>
        <v>0</v>
      </c>
      <c r="AL12" s="178">
        <f t="shared" si="42"/>
        <v>0</v>
      </c>
      <c r="AM12" s="178">
        <f t="shared" si="42"/>
        <v>0</v>
      </c>
      <c r="AN12" s="178">
        <f t="shared" si="42"/>
        <v>0</v>
      </c>
      <c r="AO12" s="178">
        <f t="shared" si="42"/>
        <v>0</v>
      </c>
      <c r="AP12" s="178">
        <f t="shared" si="42"/>
        <v>0</v>
      </c>
      <c r="AQ12" s="178">
        <f t="shared" si="42"/>
        <v>0</v>
      </c>
      <c r="AR12" s="178">
        <f t="shared" si="42"/>
        <v>0</v>
      </c>
    </row>
    <row r="13" spans="2:44" s="39" customFormat="1" ht="14.5">
      <c r="B13" s="674" t="s">
        <v>162</v>
      </c>
      <c r="C13" s="675"/>
      <c r="D13" s="674"/>
      <c r="E13" s="419" t="str">
        <f t="shared" ref="E13:AH13" si="43">IFERROR(E12/units,"-")</f>
        <v>-</v>
      </c>
      <c r="F13" s="419" t="str">
        <f t="shared" si="43"/>
        <v>-</v>
      </c>
      <c r="G13" s="419" t="str">
        <f t="shared" si="43"/>
        <v>-</v>
      </c>
      <c r="H13" s="419" t="str">
        <f t="shared" si="43"/>
        <v>-</v>
      </c>
      <c r="I13" s="419" t="str">
        <f t="shared" si="43"/>
        <v>-</v>
      </c>
      <c r="J13" s="419" t="str">
        <f t="shared" si="43"/>
        <v>-</v>
      </c>
      <c r="K13" s="419" t="str">
        <f t="shared" si="43"/>
        <v>-</v>
      </c>
      <c r="L13" s="419" t="str">
        <f t="shared" si="43"/>
        <v>-</v>
      </c>
      <c r="M13" s="419" t="str">
        <f t="shared" si="43"/>
        <v>-</v>
      </c>
      <c r="N13" s="419" t="str">
        <f t="shared" si="43"/>
        <v>-</v>
      </c>
      <c r="O13" s="419" t="str">
        <f t="shared" si="43"/>
        <v>-</v>
      </c>
      <c r="P13" s="419" t="str">
        <f t="shared" si="43"/>
        <v>-</v>
      </c>
      <c r="Q13" s="419" t="str">
        <f t="shared" si="43"/>
        <v>-</v>
      </c>
      <c r="R13" s="419" t="str">
        <f t="shared" si="43"/>
        <v>-</v>
      </c>
      <c r="S13" s="419" t="str">
        <f t="shared" si="43"/>
        <v>-</v>
      </c>
      <c r="T13" s="419" t="str">
        <f t="shared" si="43"/>
        <v>-</v>
      </c>
      <c r="U13" s="419" t="str">
        <f t="shared" si="43"/>
        <v>-</v>
      </c>
      <c r="V13" s="419" t="str">
        <f t="shared" si="43"/>
        <v>-</v>
      </c>
      <c r="W13" s="419" t="str">
        <f t="shared" si="43"/>
        <v>-</v>
      </c>
      <c r="X13" s="419" t="str">
        <f t="shared" si="43"/>
        <v>-</v>
      </c>
      <c r="Y13" s="419" t="str">
        <f t="shared" si="43"/>
        <v>-</v>
      </c>
      <c r="Z13" s="419" t="str">
        <f t="shared" si="43"/>
        <v>-</v>
      </c>
      <c r="AA13" s="419" t="str">
        <f t="shared" si="43"/>
        <v>-</v>
      </c>
      <c r="AB13" s="419" t="str">
        <f t="shared" si="43"/>
        <v>-</v>
      </c>
      <c r="AC13" s="419" t="str">
        <f t="shared" si="43"/>
        <v>-</v>
      </c>
      <c r="AD13" s="419" t="str">
        <f t="shared" si="43"/>
        <v>-</v>
      </c>
      <c r="AE13" s="419" t="str">
        <f t="shared" si="43"/>
        <v>-</v>
      </c>
      <c r="AF13" s="419" t="str">
        <f t="shared" si="43"/>
        <v>-</v>
      </c>
      <c r="AG13" s="419" t="str">
        <f t="shared" si="43"/>
        <v>-</v>
      </c>
      <c r="AH13" s="419" t="str">
        <f t="shared" si="43"/>
        <v>-</v>
      </c>
      <c r="AI13" s="419" t="str">
        <f t="shared" ref="AI13:AR13" si="44">IFERROR(AI12/units,"-")</f>
        <v>-</v>
      </c>
      <c r="AJ13" s="419" t="str">
        <f t="shared" si="44"/>
        <v>-</v>
      </c>
      <c r="AK13" s="419" t="str">
        <f t="shared" si="44"/>
        <v>-</v>
      </c>
      <c r="AL13" s="419" t="str">
        <f t="shared" si="44"/>
        <v>-</v>
      </c>
      <c r="AM13" s="419" t="str">
        <f t="shared" si="44"/>
        <v>-</v>
      </c>
      <c r="AN13" s="419" t="str">
        <f t="shared" si="44"/>
        <v>-</v>
      </c>
      <c r="AO13" s="419" t="str">
        <f t="shared" si="44"/>
        <v>-</v>
      </c>
      <c r="AP13" s="419" t="str">
        <f t="shared" si="44"/>
        <v>-</v>
      </c>
      <c r="AQ13" s="419" t="str">
        <f t="shared" si="44"/>
        <v>-</v>
      </c>
      <c r="AR13" s="419" t="str">
        <f t="shared" si="44"/>
        <v>-</v>
      </c>
    </row>
    <row r="14" spans="2:44" s="27" customFormat="1" ht="14">
      <c r="B14" s="169"/>
      <c r="C14" s="169"/>
      <c r="D14" s="170"/>
      <c r="E14" s="81"/>
      <c r="F14" s="79"/>
      <c r="G14" s="81"/>
      <c r="H14" s="79"/>
      <c r="I14" s="81"/>
      <c r="J14" s="79"/>
      <c r="K14" s="81"/>
      <c r="L14" s="79"/>
      <c r="M14" s="81"/>
      <c r="N14" s="81"/>
      <c r="O14" s="81"/>
      <c r="P14" s="79"/>
      <c r="Q14" s="81"/>
      <c r="R14" s="79"/>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row>
    <row r="15" spans="2:44" s="27" customFormat="1">
      <c r="B15" s="75" t="s">
        <v>0</v>
      </c>
      <c r="C15" s="1243" t="s">
        <v>238</v>
      </c>
      <c r="D15" s="1243"/>
      <c r="E15" s="81"/>
      <c r="F15" s="79"/>
      <c r="G15" s="81"/>
      <c r="H15" s="79"/>
      <c r="I15" s="81"/>
      <c r="J15" s="79"/>
      <c r="K15" s="81"/>
      <c r="L15" s="79"/>
      <c r="M15" s="81"/>
      <c r="N15" s="81"/>
      <c r="O15" s="81"/>
      <c r="P15" s="79"/>
      <c r="Q15" s="81"/>
      <c r="R15" s="79"/>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row>
    <row r="16" spans="2:44" s="27" customFormat="1" ht="14">
      <c r="B16" s="164" t="s">
        <v>30</v>
      </c>
      <c r="C16" s="171"/>
      <c r="D16" s="443">
        <f>'1)UnderwritingCriteria'!H11</f>
        <v>0.03</v>
      </c>
      <c r="E16" s="81">
        <f>'6)Expenses'!$C$25</f>
        <v>0</v>
      </c>
      <c r="F16" s="79">
        <f>E16*(1+$D$16)</f>
        <v>0</v>
      </c>
      <c r="G16" s="81">
        <f t="shared" ref="G16:S16" si="45">F16*(1+$D$16)</f>
        <v>0</v>
      </c>
      <c r="H16" s="79">
        <f t="shared" si="45"/>
        <v>0</v>
      </c>
      <c r="I16" s="81">
        <f t="shared" si="45"/>
        <v>0</v>
      </c>
      <c r="J16" s="79">
        <f t="shared" si="45"/>
        <v>0</v>
      </c>
      <c r="K16" s="81">
        <f t="shared" si="45"/>
        <v>0</v>
      </c>
      <c r="L16" s="79">
        <f t="shared" si="45"/>
        <v>0</v>
      </c>
      <c r="M16" s="81">
        <f t="shared" si="45"/>
        <v>0</v>
      </c>
      <c r="N16" s="81">
        <f t="shared" si="45"/>
        <v>0</v>
      </c>
      <c r="O16" s="81">
        <f t="shared" si="45"/>
        <v>0</v>
      </c>
      <c r="P16" s="79">
        <f t="shared" si="45"/>
        <v>0</v>
      </c>
      <c r="Q16" s="81">
        <f t="shared" si="45"/>
        <v>0</v>
      </c>
      <c r="R16" s="79">
        <f t="shared" si="45"/>
        <v>0</v>
      </c>
      <c r="S16" s="81">
        <f t="shared" si="45"/>
        <v>0</v>
      </c>
      <c r="T16" s="81">
        <f>S16*(1+$D$16)</f>
        <v>0</v>
      </c>
      <c r="U16" s="81">
        <f>T16*(1+$D$16)</f>
        <v>0</v>
      </c>
      <c r="V16" s="81">
        <f>U16*(1+$D$16)</f>
        <v>0</v>
      </c>
      <c r="W16" s="81">
        <f>V16*(1+$D$16)</f>
        <v>0</v>
      </c>
      <c r="X16" s="81">
        <f>W16*(1+$D$16)</f>
        <v>0</v>
      </c>
      <c r="Y16" s="81">
        <f t="shared" ref="Y16:AH16" si="46">X16*(1+$D$16)</f>
        <v>0</v>
      </c>
      <c r="Z16" s="81">
        <f t="shared" si="46"/>
        <v>0</v>
      </c>
      <c r="AA16" s="81">
        <f t="shared" si="46"/>
        <v>0</v>
      </c>
      <c r="AB16" s="81">
        <f t="shared" si="46"/>
        <v>0</v>
      </c>
      <c r="AC16" s="81">
        <f t="shared" si="46"/>
        <v>0</v>
      </c>
      <c r="AD16" s="81">
        <f t="shared" si="46"/>
        <v>0</v>
      </c>
      <c r="AE16" s="81">
        <f t="shared" si="46"/>
        <v>0</v>
      </c>
      <c r="AF16" s="81">
        <f t="shared" si="46"/>
        <v>0</v>
      </c>
      <c r="AG16" s="81">
        <f t="shared" si="46"/>
        <v>0</v>
      </c>
      <c r="AH16" s="81">
        <f t="shared" si="46"/>
        <v>0</v>
      </c>
      <c r="AI16" s="81">
        <f t="shared" ref="AI16" si="47">AH16*(1+$D$16)</f>
        <v>0</v>
      </c>
      <c r="AJ16" s="81">
        <f t="shared" ref="AJ16" si="48">AI16*(1+$D$16)</f>
        <v>0</v>
      </c>
      <c r="AK16" s="81">
        <f t="shared" ref="AK16" si="49">AJ16*(1+$D$16)</f>
        <v>0</v>
      </c>
      <c r="AL16" s="81">
        <f t="shared" ref="AL16" si="50">AK16*(1+$D$16)</f>
        <v>0</v>
      </c>
      <c r="AM16" s="81">
        <f t="shared" ref="AM16" si="51">AL16*(1+$D$16)</f>
        <v>0</v>
      </c>
      <c r="AN16" s="81">
        <f t="shared" ref="AN16" si="52">AM16*(1+$D$16)</f>
        <v>0</v>
      </c>
      <c r="AO16" s="81">
        <f t="shared" ref="AO16" si="53">AN16*(1+$D$16)</f>
        <v>0</v>
      </c>
      <c r="AP16" s="81">
        <f t="shared" ref="AP16" si="54">AO16*(1+$D$16)</f>
        <v>0</v>
      </c>
      <c r="AQ16" s="81">
        <f t="shared" ref="AQ16" si="55">AP16*(1+$D$16)</f>
        <v>0</v>
      </c>
      <c r="AR16" s="81">
        <f t="shared" ref="AR16" si="56">AQ16*(1+$D$16)</f>
        <v>0</v>
      </c>
    </row>
    <row r="17" spans="2:44" s="27" customFormat="1" ht="14">
      <c r="B17" s="164" t="s">
        <v>39</v>
      </c>
      <c r="C17" s="171"/>
      <c r="D17" s="443">
        <f>'1)UnderwritingCriteria'!H12</f>
        <v>0.03</v>
      </c>
      <c r="E17" s="81">
        <f>'6)Expenses'!$C$35</f>
        <v>0</v>
      </c>
      <c r="F17" s="79">
        <f>E17*(1+$D$17)</f>
        <v>0</v>
      </c>
      <c r="G17" s="81">
        <f t="shared" ref="G17:S17" si="57">F17*(1+$D$17)</f>
        <v>0</v>
      </c>
      <c r="H17" s="79">
        <f t="shared" si="57"/>
        <v>0</v>
      </c>
      <c r="I17" s="81">
        <f t="shared" si="57"/>
        <v>0</v>
      </c>
      <c r="J17" s="79">
        <f t="shared" si="57"/>
        <v>0</v>
      </c>
      <c r="K17" s="81">
        <f t="shared" si="57"/>
        <v>0</v>
      </c>
      <c r="L17" s="79">
        <f t="shared" si="57"/>
        <v>0</v>
      </c>
      <c r="M17" s="81">
        <f t="shared" si="57"/>
        <v>0</v>
      </c>
      <c r="N17" s="81">
        <f t="shared" si="57"/>
        <v>0</v>
      </c>
      <c r="O17" s="81">
        <f t="shared" si="57"/>
        <v>0</v>
      </c>
      <c r="P17" s="79">
        <f t="shared" si="57"/>
        <v>0</v>
      </c>
      <c r="Q17" s="81">
        <f t="shared" si="57"/>
        <v>0</v>
      </c>
      <c r="R17" s="79">
        <f t="shared" si="57"/>
        <v>0</v>
      </c>
      <c r="S17" s="81">
        <f t="shared" si="57"/>
        <v>0</v>
      </c>
      <c r="T17" s="81">
        <f>S17*(1+$D$17)</f>
        <v>0</v>
      </c>
      <c r="U17" s="81">
        <f>T17*(1+$D$17)</f>
        <v>0</v>
      </c>
      <c r="V17" s="81">
        <f>U17*(1+$D$17)</f>
        <v>0</v>
      </c>
      <c r="W17" s="81">
        <f>V17*(1+$D$17)</f>
        <v>0</v>
      </c>
      <c r="X17" s="81">
        <f>W17*(1+$D$17)</f>
        <v>0</v>
      </c>
      <c r="Y17" s="81">
        <f t="shared" ref="Y17:AH17" si="58">X17*(1+$D$17)</f>
        <v>0</v>
      </c>
      <c r="Z17" s="81">
        <f t="shared" si="58"/>
        <v>0</v>
      </c>
      <c r="AA17" s="81">
        <f t="shared" si="58"/>
        <v>0</v>
      </c>
      <c r="AB17" s="81">
        <f t="shared" si="58"/>
        <v>0</v>
      </c>
      <c r="AC17" s="81">
        <f t="shared" si="58"/>
        <v>0</v>
      </c>
      <c r="AD17" s="81">
        <f t="shared" si="58"/>
        <v>0</v>
      </c>
      <c r="AE17" s="81">
        <f t="shared" si="58"/>
        <v>0</v>
      </c>
      <c r="AF17" s="81">
        <f t="shared" si="58"/>
        <v>0</v>
      </c>
      <c r="AG17" s="81">
        <f t="shared" si="58"/>
        <v>0</v>
      </c>
      <c r="AH17" s="81">
        <f t="shared" si="58"/>
        <v>0</v>
      </c>
      <c r="AI17" s="81">
        <f t="shared" ref="AI17" si="59">AH17*(1+$D$17)</f>
        <v>0</v>
      </c>
      <c r="AJ17" s="81">
        <f t="shared" ref="AJ17" si="60">AI17*(1+$D$17)</f>
        <v>0</v>
      </c>
      <c r="AK17" s="81">
        <f t="shared" ref="AK17" si="61">AJ17*(1+$D$17)</f>
        <v>0</v>
      </c>
      <c r="AL17" s="81">
        <f t="shared" ref="AL17" si="62">AK17*(1+$D$17)</f>
        <v>0</v>
      </c>
      <c r="AM17" s="81">
        <f t="shared" ref="AM17" si="63">AL17*(1+$D$17)</f>
        <v>0</v>
      </c>
      <c r="AN17" s="81">
        <f t="shared" ref="AN17" si="64">AM17*(1+$D$17)</f>
        <v>0</v>
      </c>
      <c r="AO17" s="81">
        <f t="shared" ref="AO17" si="65">AN17*(1+$D$17)</f>
        <v>0</v>
      </c>
      <c r="AP17" s="81">
        <f t="shared" ref="AP17" si="66">AO17*(1+$D$17)</f>
        <v>0</v>
      </c>
      <c r="AQ17" s="81">
        <f t="shared" ref="AQ17" si="67">AP17*(1+$D$17)</f>
        <v>0</v>
      </c>
      <c r="AR17" s="81">
        <f t="shared" ref="AR17" si="68">AQ17*(1+$D$17)</f>
        <v>0</v>
      </c>
    </row>
    <row r="18" spans="2:44" s="27" customFormat="1" ht="14">
      <c r="B18" s="164" t="s">
        <v>45</v>
      </c>
      <c r="C18" s="171"/>
      <c r="D18" s="443">
        <f>'1)UnderwritingCriteria'!H13</f>
        <v>0.03</v>
      </c>
      <c r="E18" s="81">
        <f>'6)Expenses'!$C$42</f>
        <v>0</v>
      </c>
      <c r="F18" s="79">
        <f>E18*(1+$D$18)</f>
        <v>0</v>
      </c>
      <c r="G18" s="81">
        <f t="shared" ref="G18:S18" si="69">F18*(1+$D$18)</f>
        <v>0</v>
      </c>
      <c r="H18" s="79">
        <f t="shared" si="69"/>
        <v>0</v>
      </c>
      <c r="I18" s="81">
        <f t="shared" si="69"/>
        <v>0</v>
      </c>
      <c r="J18" s="79">
        <f t="shared" si="69"/>
        <v>0</v>
      </c>
      <c r="K18" s="81">
        <f t="shared" si="69"/>
        <v>0</v>
      </c>
      <c r="L18" s="79">
        <f t="shared" si="69"/>
        <v>0</v>
      </c>
      <c r="M18" s="81">
        <f t="shared" si="69"/>
        <v>0</v>
      </c>
      <c r="N18" s="81">
        <f t="shared" si="69"/>
        <v>0</v>
      </c>
      <c r="O18" s="81">
        <f t="shared" si="69"/>
        <v>0</v>
      </c>
      <c r="P18" s="79">
        <f t="shared" si="69"/>
        <v>0</v>
      </c>
      <c r="Q18" s="81">
        <f t="shared" si="69"/>
        <v>0</v>
      </c>
      <c r="R18" s="79">
        <f t="shared" si="69"/>
        <v>0</v>
      </c>
      <c r="S18" s="81">
        <f t="shared" si="69"/>
        <v>0</v>
      </c>
      <c r="T18" s="81">
        <f>S18*(1+$D$18)</f>
        <v>0</v>
      </c>
      <c r="U18" s="81">
        <f>T18*(1+$D$18)</f>
        <v>0</v>
      </c>
      <c r="V18" s="81">
        <f>U18*(1+$D$18)</f>
        <v>0</v>
      </c>
      <c r="W18" s="81">
        <f>V18*(1+$D$18)</f>
        <v>0</v>
      </c>
      <c r="X18" s="81">
        <f>W18*(1+$D$18)</f>
        <v>0</v>
      </c>
      <c r="Y18" s="81">
        <f t="shared" ref="Y18:AH18" si="70">X18*(1+$D$18)</f>
        <v>0</v>
      </c>
      <c r="Z18" s="81">
        <f t="shared" si="70"/>
        <v>0</v>
      </c>
      <c r="AA18" s="81">
        <f t="shared" si="70"/>
        <v>0</v>
      </c>
      <c r="AB18" s="81">
        <f t="shared" si="70"/>
        <v>0</v>
      </c>
      <c r="AC18" s="81">
        <f t="shared" si="70"/>
        <v>0</v>
      </c>
      <c r="AD18" s="81">
        <f t="shared" si="70"/>
        <v>0</v>
      </c>
      <c r="AE18" s="81">
        <f t="shared" si="70"/>
        <v>0</v>
      </c>
      <c r="AF18" s="81">
        <f t="shared" si="70"/>
        <v>0</v>
      </c>
      <c r="AG18" s="81">
        <f t="shared" si="70"/>
        <v>0</v>
      </c>
      <c r="AH18" s="81">
        <f t="shared" si="70"/>
        <v>0</v>
      </c>
      <c r="AI18" s="81">
        <f t="shared" ref="AI18" si="71">AH18*(1+$D$18)</f>
        <v>0</v>
      </c>
      <c r="AJ18" s="81">
        <f t="shared" ref="AJ18" si="72">AI18*(1+$D$18)</f>
        <v>0</v>
      </c>
      <c r="AK18" s="81">
        <f t="shared" ref="AK18" si="73">AJ18*(1+$D$18)</f>
        <v>0</v>
      </c>
      <c r="AL18" s="81">
        <f t="shared" ref="AL18" si="74">AK18*(1+$D$18)</f>
        <v>0</v>
      </c>
      <c r="AM18" s="81">
        <f t="shared" ref="AM18" si="75">AL18*(1+$D$18)</f>
        <v>0</v>
      </c>
      <c r="AN18" s="81">
        <f t="shared" ref="AN18" si="76">AM18*(1+$D$18)</f>
        <v>0</v>
      </c>
      <c r="AO18" s="81">
        <f t="shared" ref="AO18" si="77">AN18*(1+$D$18)</f>
        <v>0</v>
      </c>
      <c r="AP18" s="81">
        <f t="shared" ref="AP18" si="78">AO18*(1+$D$18)</f>
        <v>0</v>
      </c>
      <c r="AQ18" s="81">
        <f t="shared" ref="AQ18" si="79">AP18*(1+$D$18)</f>
        <v>0</v>
      </c>
      <c r="AR18" s="81">
        <f t="shared" ref="AR18" si="80">AQ18*(1+$D$18)</f>
        <v>0</v>
      </c>
    </row>
    <row r="19" spans="2:44" s="27" customFormat="1" ht="14">
      <c r="B19" s="164" t="s">
        <v>50</v>
      </c>
      <c r="C19" s="171"/>
      <c r="D19" s="443">
        <f>'1)UnderwritingCriteria'!H14</f>
        <v>0.03</v>
      </c>
      <c r="E19" s="81">
        <f>'6)Expenses'!$C$50</f>
        <v>0</v>
      </c>
      <c r="F19" s="79">
        <f>E19*(1+$D$19)</f>
        <v>0</v>
      </c>
      <c r="G19" s="81">
        <f t="shared" ref="G19:S19" si="81">F19*(1+$D$19)</f>
        <v>0</v>
      </c>
      <c r="H19" s="79">
        <f t="shared" si="81"/>
        <v>0</v>
      </c>
      <c r="I19" s="81">
        <f t="shared" si="81"/>
        <v>0</v>
      </c>
      <c r="J19" s="79">
        <f t="shared" si="81"/>
        <v>0</v>
      </c>
      <c r="K19" s="81">
        <f t="shared" si="81"/>
        <v>0</v>
      </c>
      <c r="L19" s="79">
        <f t="shared" si="81"/>
        <v>0</v>
      </c>
      <c r="M19" s="81">
        <f t="shared" si="81"/>
        <v>0</v>
      </c>
      <c r="N19" s="81">
        <f t="shared" si="81"/>
        <v>0</v>
      </c>
      <c r="O19" s="81">
        <f t="shared" si="81"/>
        <v>0</v>
      </c>
      <c r="P19" s="79">
        <f t="shared" si="81"/>
        <v>0</v>
      </c>
      <c r="Q19" s="81">
        <f t="shared" si="81"/>
        <v>0</v>
      </c>
      <c r="R19" s="79">
        <f t="shared" si="81"/>
        <v>0</v>
      </c>
      <c r="S19" s="81">
        <f t="shared" si="81"/>
        <v>0</v>
      </c>
      <c r="T19" s="81">
        <f>S19*(1+$D$19)</f>
        <v>0</v>
      </c>
      <c r="U19" s="81">
        <f>T19*(1+$D$19)</f>
        <v>0</v>
      </c>
      <c r="V19" s="81">
        <f>U19*(1+$D$19)</f>
        <v>0</v>
      </c>
      <c r="W19" s="81">
        <f>V19*(1+$D$19)</f>
        <v>0</v>
      </c>
      <c r="X19" s="81">
        <f>W19*(1+$D$19)</f>
        <v>0</v>
      </c>
      <c r="Y19" s="81">
        <f t="shared" ref="Y19:AH19" si="82">X19*(1+$D$19)</f>
        <v>0</v>
      </c>
      <c r="Z19" s="81">
        <f t="shared" si="82"/>
        <v>0</v>
      </c>
      <c r="AA19" s="81">
        <f t="shared" si="82"/>
        <v>0</v>
      </c>
      <c r="AB19" s="81">
        <f t="shared" si="82"/>
        <v>0</v>
      </c>
      <c r="AC19" s="81">
        <f t="shared" si="82"/>
        <v>0</v>
      </c>
      <c r="AD19" s="81">
        <f t="shared" si="82"/>
        <v>0</v>
      </c>
      <c r="AE19" s="81">
        <f t="shared" si="82"/>
        <v>0</v>
      </c>
      <c r="AF19" s="81">
        <f t="shared" si="82"/>
        <v>0</v>
      </c>
      <c r="AG19" s="81">
        <f t="shared" si="82"/>
        <v>0</v>
      </c>
      <c r="AH19" s="81">
        <f t="shared" si="82"/>
        <v>0</v>
      </c>
      <c r="AI19" s="81">
        <f t="shared" ref="AI19" si="83">AH19*(1+$D$19)</f>
        <v>0</v>
      </c>
      <c r="AJ19" s="81">
        <f t="shared" ref="AJ19" si="84">AI19*(1+$D$19)</f>
        <v>0</v>
      </c>
      <c r="AK19" s="81">
        <f t="shared" ref="AK19" si="85">AJ19*(1+$D$19)</f>
        <v>0</v>
      </c>
      <c r="AL19" s="81">
        <f t="shared" ref="AL19" si="86">AK19*(1+$D$19)</f>
        <v>0</v>
      </c>
      <c r="AM19" s="81">
        <f t="shared" ref="AM19" si="87">AL19*(1+$D$19)</f>
        <v>0</v>
      </c>
      <c r="AN19" s="81">
        <f t="shared" ref="AN19" si="88">AM19*(1+$D$19)</f>
        <v>0</v>
      </c>
      <c r="AO19" s="81">
        <f t="shared" ref="AO19" si="89">AN19*(1+$D$19)</f>
        <v>0</v>
      </c>
      <c r="AP19" s="81">
        <f t="shared" ref="AP19" si="90">AO19*(1+$D$19)</f>
        <v>0</v>
      </c>
      <c r="AQ19" s="81">
        <f t="shared" ref="AQ19" si="91">AP19*(1+$D$19)</f>
        <v>0</v>
      </c>
      <c r="AR19" s="81">
        <f t="shared" ref="AR19" si="92">AQ19*(1+$D$19)</f>
        <v>0</v>
      </c>
    </row>
    <row r="20" spans="2:44" s="126" customFormat="1" ht="14">
      <c r="B20" s="167" t="s">
        <v>226</v>
      </c>
      <c r="C20" s="168"/>
      <c r="D20" s="177"/>
      <c r="E20" s="178">
        <f t="shared" ref="E20:S20" si="93">SUM(E16:E19)</f>
        <v>0</v>
      </c>
      <c r="F20" s="181">
        <f t="shared" si="93"/>
        <v>0</v>
      </c>
      <c r="G20" s="178">
        <f t="shared" si="93"/>
        <v>0</v>
      </c>
      <c r="H20" s="181">
        <f t="shared" si="93"/>
        <v>0</v>
      </c>
      <c r="I20" s="178">
        <f t="shared" si="93"/>
        <v>0</v>
      </c>
      <c r="J20" s="181">
        <f t="shared" si="93"/>
        <v>0</v>
      </c>
      <c r="K20" s="178">
        <f t="shared" si="93"/>
        <v>0</v>
      </c>
      <c r="L20" s="181">
        <f t="shared" si="93"/>
        <v>0</v>
      </c>
      <c r="M20" s="178">
        <f t="shared" si="93"/>
        <v>0</v>
      </c>
      <c r="N20" s="178">
        <f t="shared" si="93"/>
        <v>0</v>
      </c>
      <c r="O20" s="178">
        <f t="shared" si="93"/>
        <v>0</v>
      </c>
      <c r="P20" s="181">
        <f t="shared" si="93"/>
        <v>0</v>
      </c>
      <c r="Q20" s="178">
        <f t="shared" si="93"/>
        <v>0</v>
      </c>
      <c r="R20" s="181">
        <f t="shared" si="93"/>
        <v>0</v>
      </c>
      <c r="S20" s="178">
        <f t="shared" si="93"/>
        <v>0</v>
      </c>
      <c r="T20" s="178">
        <f>SUM(T16:T19)</f>
        <v>0</v>
      </c>
      <c r="U20" s="178">
        <f>SUM(U16:U19)</f>
        <v>0</v>
      </c>
      <c r="V20" s="178">
        <f>SUM(V16:V19)</f>
        <v>0</v>
      </c>
      <c r="W20" s="178">
        <f>SUM(W16:W19)</f>
        <v>0</v>
      </c>
      <c r="X20" s="178">
        <f>SUM(X16:X19)</f>
        <v>0</v>
      </c>
      <c r="Y20" s="178">
        <f t="shared" ref="Y20:AH20" si="94">SUM(Y16:Y19)</f>
        <v>0</v>
      </c>
      <c r="Z20" s="178">
        <f t="shared" si="94"/>
        <v>0</v>
      </c>
      <c r="AA20" s="178">
        <f t="shared" si="94"/>
        <v>0</v>
      </c>
      <c r="AB20" s="178">
        <f t="shared" si="94"/>
        <v>0</v>
      </c>
      <c r="AC20" s="178">
        <f t="shared" si="94"/>
        <v>0</v>
      </c>
      <c r="AD20" s="178">
        <f t="shared" si="94"/>
        <v>0</v>
      </c>
      <c r="AE20" s="178">
        <f t="shared" si="94"/>
        <v>0</v>
      </c>
      <c r="AF20" s="178">
        <f t="shared" si="94"/>
        <v>0</v>
      </c>
      <c r="AG20" s="178">
        <f t="shared" si="94"/>
        <v>0</v>
      </c>
      <c r="AH20" s="178">
        <f t="shared" si="94"/>
        <v>0</v>
      </c>
      <c r="AI20" s="178">
        <f t="shared" ref="AI20:AR20" si="95">SUM(AI16:AI19)</f>
        <v>0</v>
      </c>
      <c r="AJ20" s="178">
        <f t="shared" si="95"/>
        <v>0</v>
      </c>
      <c r="AK20" s="178">
        <f t="shared" si="95"/>
        <v>0</v>
      </c>
      <c r="AL20" s="178">
        <f t="shared" si="95"/>
        <v>0</v>
      </c>
      <c r="AM20" s="178">
        <f t="shared" si="95"/>
        <v>0</v>
      </c>
      <c r="AN20" s="178">
        <f t="shared" si="95"/>
        <v>0</v>
      </c>
      <c r="AO20" s="178">
        <f t="shared" si="95"/>
        <v>0</v>
      </c>
      <c r="AP20" s="178">
        <f t="shared" si="95"/>
        <v>0</v>
      </c>
      <c r="AQ20" s="178">
        <f t="shared" si="95"/>
        <v>0</v>
      </c>
      <c r="AR20" s="178">
        <f t="shared" si="95"/>
        <v>0</v>
      </c>
    </row>
    <row r="21" spans="2:44" s="39" customFormat="1" ht="14.5">
      <c r="B21" s="674" t="s">
        <v>162</v>
      </c>
      <c r="C21" s="675"/>
      <c r="D21" s="674"/>
      <c r="E21" s="419" t="str">
        <f t="shared" ref="E21:AH21" si="96">IFERROR(E20/units,"-")</f>
        <v>-</v>
      </c>
      <c r="F21" s="419" t="str">
        <f t="shared" si="96"/>
        <v>-</v>
      </c>
      <c r="G21" s="419" t="str">
        <f t="shared" si="96"/>
        <v>-</v>
      </c>
      <c r="H21" s="419" t="str">
        <f t="shared" si="96"/>
        <v>-</v>
      </c>
      <c r="I21" s="419" t="str">
        <f t="shared" si="96"/>
        <v>-</v>
      </c>
      <c r="J21" s="419" t="str">
        <f t="shared" si="96"/>
        <v>-</v>
      </c>
      <c r="K21" s="419" t="str">
        <f t="shared" si="96"/>
        <v>-</v>
      </c>
      <c r="L21" s="419" t="str">
        <f t="shared" si="96"/>
        <v>-</v>
      </c>
      <c r="M21" s="419" t="str">
        <f t="shared" si="96"/>
        <v>-</v>
      </c>
      <c r="N21" s="419" t="str">
        <f t="shared" si="96"/>
        <v>-</v>
      </c>
      <c r="O21" s="419" t="str">
        <f t="shared" si="96"/>
        <v>-</v>
      </c>
      <c r="P21" s="419" t="str">
        <f t="shared" si="96"/>
        <v>-</v>
      </c>
      <c r="Q21" s="419" t="str">
        <f t="shared" si="96"/>
        <v>-</v>
      </c>
      <c r="R21" s="419" t="str">
        <f t="shared" si="96"/>
        <v>-</v>
      </c>
      <c r="S21" s="419" t="str">
        <f t="shared" si="96"/>
        <v>-</v>
      </c>
      <c r="T21" s="419" t="str">
        <f t="shared" si="96"/>
        <v>-</v>
      </c>
      <c r="U21" s="419" t="str">
        <f t="shared" si="96"/>
        <v>-</v>
      </c>
      <c r="V21" s="419" t="str">
        <f t="shared" si="96"/>
        <v>-</v>
      </c>
      <c r="W21" s="419" t="str">
        <f t="shared" si="96"/>
        <v>-</v>
      </c>
      <c r="X21" s="419" t="str">
        <f t="shared" si="96"/>
        <v>-</v>
      </c>
      <c r="Y21" s="419" t="str">
        <f t="shared" si="96"/>
        <v>-</v>
      </c>
      <c r="Z21" s="419" t="str">
        <f t="shared" si="96"/>
        <v>-</v>
      </c>
      <c r="AA21" s="419" t="str">
        <f t="shared" si="96"/>
        <v>-</v>
      </c>
      <c r="AB21" s="419" t="str">
        <f t="shared" si="96"/>
        <v>-</v>
      </c>
      <c r="AC21" s="419" t="str">
        <f t="shared" si="96"/>
        <v>-</v>
      </c>
      <c r="AD21" s="419" t="str">
        <f t="shared" si="96"/>
        <v>-</v>
      </c>
      <c r="AE21" s="419" t="str">
        <f t="shared" si="96"/>
        <v>-</v>
      </c>
      <c r="AF21" s="419" t="str">
        <f t="shared" si="96"/>
        <v>-</v>
      </c>
      <c r="AG21" s="419" t="str">
        <f t="shared" si="96"/>
        <v>-</v>
      </c>
      <c r="AH21" s="419" t="str">
        <f t="shared" si="96"/>
        <v>-</v>
      </c>
      <c r="AI21" s="419" t="str">
        <f t="shared" ref="AI21:AR21" si="97">IFERROR(AI20/units,"-")</f>
        <v>-</v>
      </c>
      <c r="AJ21" s="419" t="str">
        <f t="shared" si="97"/>
        <v>-</v>
      </c>
      <c r="AK21" s="419" t="str">
        <f t="shared" si="97"/>
        <v>-</v>
      </c>
      <c r="AL21" s="419" t="str">
        <f t="shared" si="97"/>
        <v>-</v>
      </c>
      <c r="AM21" s="419" t="str">
        <f t="shared" si="97"/>
        <v>-</v>
      </c>
      <c r="AN21" s="419" t="str">
        <f t="shared" si="97"/>
        <v>-</v>
      </c>
      <c r="AO21" s="419" t="str">
        <f t="shared" si="97"/>
        <v>-</v>
      </c>
      <c r="AP21" s="419" t="str">
        <f t="shared" si="97"/>
        <v>-</v>
      </c>
      <c r="AQ21" s="419" t="str">
        <f t="shared" si="97"/>
        <v>-</v>
      </c>
      <c r="AR21" s="419" t="str">
        <f t="shared" si="97"/>
        <v>-</v>
      </c>
    </row>
    <row r="22" spans="2:44" s="27" customFormat="1" ht="14">
      <c r="B22" s="165"/>
      <c r="C22" s="172"/>
      <c r="D22" s="77"/>
      <c r="E22" s="81"/>
      <c r="F22" s="79"/>
      <c r="G22" s="81"/>
      <c r="H22" s="79"/>
      <c r="I22" s="81"/>
      <c r="J22" s="79"/>
      <c r="K22" s="81"/>
      <c r="L22" s="79"/>
      <c r="M22" s="81"/>
      <c r="N22" s="81"/>
      <c r="O22" s="81"/>
      <c r="P22" s="79"/>
      <c r="Q22" s="81"/>
      <c r="R22" s="79"/>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row>
    <row r="23" spans="2:44" s="27" customFormat="1" ht="14">
      <c r="B23" s="173"/>
      <c r="C23" s="1238" t="s">
        <v>239</v>
      </c>
      <c r="D23" s="1238"/>
      <c r="E23" s="81"/>
      <c r="F23" s="79"/>
      <c r="G23" s="81"/>
      <c r="H23" s="79"/>
      <c r="I23" s="81"/>
      <c r="J23" s="79"/>
      <c r="K23" s="81"/>
      <c r="L23" s="79"/>
      <c r="M23" s="81"/>
      <c r="N23" s="81"/>
      <c r="O23" s="81"/>
      <c r="P23" s="79"/>
      <c r="Q23" s="81"/>
      <c r="R23" s="79"/>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row>
    <row r="24" spans="2:44" s="27" customFormat="1" ht="14">
      <c r="B24" s="171" t="s">
        <v>1</v>
      </c>
      <c r="C24" s="1241">
        <f>MAX('1)UnderwritingCriteria'!H16:H18)</f>
        <v>400</v>
      </c>
      <c r="D24" s="1241"/>
      <c r="E24" s="81">
        <f>C24*units</f>
        <v>0</v>
      </c>
      <c r="F24" s="81">
        <f>E24*(1+$D$17)</f>
        <v>0</v>
      </c>
      <c r="G24" s="81">
        <f t="shared" ref="G24:S24" si="98">F24*(1+$D$17)</f>
        <v>0</v>
      </c>
      <c r="H24" s="81">
        <f t="shared" si="98"/>
        <v>0</v>
      </c>
      <c r="I24" s="81">
        <f t="shared" si="98"/>
        <v>0</v>
      </c>
      <c r="J24" s="81">
        <f t="shared" si="98"/>
        <v>0</v>
      </c>
      <c r="K24" s="81">
        <f t="shared" si="98"/>
        <v>0</v>
      </c>
      <c r="L24" s="81">
        <f t="shared" si="98"/>
        <v>0</v>
      </c>
      <c r="M24" s="81">
        <f t="shared" si="98"/>
        <v>0</v>
      </c>
      <c r="N24" s="81">
        <f t="shared" si="98"/>
        <v>0</v>
      </c>
      <c r="O24" s="81">
        <f t="shared" si="98"/>
        <v>0</v>
      </c>
      <c r="P24" s="81">
        <f t="shared" si="98"/>
        <v>0</v>
      </c>
      <c r="Q24" s="81">
        <f t="shared" si="98"/>
        <v>0</v>
      </c>
      <c r="R24" s="81">
        <f t="shared" si="98"/>
        <v>0</v>
      </c>
      <c r="S24" s="81">
        <f t="shared" si="98"/>
        <v>0</v>
      </c>
      <c r="T24" s="81">
        <f>S24*(1+$D$17)</f>
        <v>0</v>
      </c>
      <c r="U24" s="81">
        <f>T24*(1+$D$17)</f>
        <v>0</v>
      </c>
      <c r="V24" s="81">
        <f>U24*(1+$D$17)</f>
        <v>0</v>
      </c>
      <c r="W24" s="81">
        <f>V24*(1+$D$17)</f>
        <v>0</v>
      </c>
      <c r="X24" s="81">
        <f>W24*(1+$D$17)</f>
        <v>0</v>
      </c>
      <c r="Y24" s="81">
        <f t="shared" ref="Y24:AH24" si="99">X24*(1+$D$17)</f>
        <v>0</v>
      </c>
      <c r="Z24" s="81">
        <f t="shared" si="99"/>
        <v>0</v>
      </c>
      <c r="AA24" s="81">
        <f t="shared" si="99"/>
        <v>0</v>
      </c>
      <c r="AB24" s="81">
        <f t="shared" si="99"/>
        <v>0</v>
      </c>
      <c r="AC24" s="81">
        <f t="shared" si="99"/>
        <v>0</v>
      </c>
      <c r="AD24" s="81">
        <f t="shared" si="99"/>
        <v>0</v>
      </c>
      <c r="AE24" s="81">
        <f t="shared" si="99"/>
        <v>0</v>
      </c>
      <c r="AF24" s="81">
        <f t="shared" si="99"/>
        <v>0</v>
      </c>
      <c r="AG24" s="81">
        <f t="shared" si="99"/>
        <v>0</v>
      </c>
      <c r="AH24" s="81">
        <f t="shared" si="99"/>
        <v>0</v>
      </c>
      <c r="AI24" s="81">
        <f t="shared" ref="AI24" si="100">AH24*(1+$D$17)</f>
        <v>0</v>
      </c>
      <c r="AJ24" s="81">
        <f t="shared" ref="AJ24" si="101">AI24*(1+$D$17)</f>
        <v>0</v>
      </c>
      <c r="AK24" s="81">
        <f t="shared" ref="AK24" si="102">AJ24*(1+$D$17)</f>
        <v>0</v>
      </c>
      <c r="AL24" s="81">
        <f t="shared" ref="AL24" si="103">AK24*(1+$D$17)</f>
        <v>0</v>
      </c>
      <c r="AM24" s="81">
        <f t="shared" ref="AM24" si="104">AL24*(1+$D$17)</f>
        <v>0</v>
      </c>
      <c r="AN24" s="81">
        <f t="shared" ref="AN24" si="105">AM24*(1+$D$17)</f>
        <v>0</v>
      </c>
      <c r="AO24" s="81">
        <f t="shared" ref="AO24" si="106">AN24*(1+$D$17)</f>
        <v>0</v>
      </c>
      <c r="AP24" s="81">
        <f t="shared" ref="AP24" si="107">AO24*(1+$D$17)</f>
        <v>0</v>
      </c>
      <c r="AQ24" s="81">
        <f t="shared" ref="AQ24" si="108">AP24*(1+$D$17)</f>
        <v>0</v>
      </c>
      <c r="AR24" s="81">
        <f t="shared" ref="AR24" si="109">AQ24*(1+$D$17)</f>
        <v>0</v>
      </c>
    </row>
    <row r="25" spans="2:44" s="126" customFormat="1" ht="14">
      <c r="B25" s="167" t="s">
        <v>234</v>
      </c>
      <c r="C25" s="168"/>
      <c r="D25" s="177"/>
      <c r="E25" s="178">
        <f>E12-E20-E24</f>
        <v>0</v>
      </c>
      <c r="F25" s="178">
        <f t="shared" ref="F25:S25" si="110">F12-F20-F24</f>
        <v>0</v>
      </c>
      <c r="G25" s="178">
        <f t="shared" si="110"/>
        <v>0</v>
      </c>
      <c r="H25" s="178">
        <f t="shared" si="110"/>
        <v>0</v>
      </c>
      <c r="I25" s="178">
        <f t="shared" si="110"/>
        <v>0</v>
      </c>
      <c r="J25" s="178">
        <f t="shared" si="110"/>
        <v>0</v>
      </c>
      <c r="K25" s="178">
        <f t="shared" si="110"/>
        <v>0</v>
      </c>
      <c r="L25" s="178">
        <f t="shared" si="110"/>
        <v>0</v>
      </c>
      <c r="M25" s="178">
        <f t="shared" si="110"/>
        <v>0</v>
      </c>
      <c r="N25" s="178">
        <f t="shared" si="110"/>
        <v>0</v>
      </c>
      <c r="O25" s="178">
        <f t="shared" si="110"/>
        <v>0</v>
      </c>
      <c r="P25" s="178">
        <f t="shared" si="110"/>
        <v>0</v>
      </c>
      <c r="Q25" s="178">
        <f t="shared" si="110"/>
        <v>0</v>
      </c>
      <c r="R25" s="178">
        <f t="shared" si="110"/>
        <v>0</v>
      </c>
      <c r="S25" s="178">
        <f t="shared" si="110"/>
        <v>0</v>
      </c>
      <c r="T25" s="178">
        <f>T12-T20-T24</f>
        <v>0</v>
      </c>
      <c r="U25" s="178">
        <f>U12-U20-U24</f>
        <v>0</v>
      </c>
      <c r="V25" s="178">
        <f>V12-V20-V24</f>
        <v>0</v>
      </c>
      <c r="W25" s="178">
        <f>W12-W20-W24</f>
        <v>0</v>
      </c>
      <c r="X25" s="178">
        <f>X12-X20-X24</f>
        <v>0</v>
      </c>
      <c r="Y25" s="178">
        <f t="shared" ref="Y25:AH25" si="111">Y12-Y20-Y24</f>
        <v>0</v>
      </c>
      <c r="Z25" s="178">
        <f t="shared" si="111"/>
        <v>0</v>
      </c>
      <c r="AA25" s="178">
        <f t="shared" si="111"/>
        <v>0</v>
      </c>
      <c r="AB25" s="178">
        <f t="shared" si="111"/>
        <v>0</v>
      </c>
      <c r="AC25" s="178">
        <f t="shared" si="111"/>
        <v>0</v>
      </c>
      <c r="AD25" s="178">
        <f t="shared" si="111"/>
        <v>0</v>
      </c>
      <c r="AE25" s="178">
        <f t="shared" si="111"/>
        <v>0</v>
      </c>
      <c r="AF25" s="178">
        <f t="shared" si="111"/>
        <v>0</v>
      </c>
      <c r="AG25" s="178">
        <f t="shared" si="111"/>
        <v>0</v>
      </c>
      <c r="AH25" s="178">
        <f t="shared" si="111"/>
        <v>0</v>
      </c>
      <c r="AI25" s="178">
        <f t="shared" ref="AI25:AR25" si="112">AI12-AI20-AI24</f>
        <v>0</v>
      </c>
      <c r="AJ25" s="178">
        <f t="shared" si="112"/>
        <v>0</v>
      </c>
      <c r="AK25" s="178">
        <f t="shared" si="112"/>
        <v>0</v>
      </c>
      <c r="AL25" s="178">
        <f t="shared" si="112"/>
        <v>0</v>
      </c>
      <c r="AM25" s="178">
        <f t="shared" si="112"/>
        <v>0</v>
      </c>
      <c r="AN25" s="178">
        <f t="shared" si="112"/>
        <v>0</v>
      </c>
      <c r="AO25" s="178">
        <f t="shared" si="112"/>
        <v>0</v>
      </c>
      <c r="AP25" s="178">
        <f t="shared" si="112"/>
        <v>0</v>
      </c>
      <c r="AQ25" s="178">
        <f t="shared" si="112"/>
        <v>0</v>
      </c>
      <c r="AR25" s="178">
        <f t="shared" si="112"/>
        <v>0</v>
      </c>
    </row>
    <row r="26" spans="2:44" s="39" customFormat="1" ht="14.5">
      <c r="B26" s="674" t="s">
        <v>162</v>
      </c>
      <c r="C26" s="675"/>
      <c r="D26" s="674"/>
      <c r="E26" s="419" t="str">
        <f t="shared" ref="E26:AH26" si="113">IFERROR(E25/units,"-")</f>
        <v>-</v>
      </c>
      <c r="F26" s="419" t="str">
        <f t="shared" si="113"/>
        <v>-</v>
      </c>
      <c r="G26" s="419" t="str">
        <f t="shared" si="113"/>
        <v>-</v>
      </c>
      <c r="H26" s="419" t="str">
        <f t="shared" si="113"/>
        <v>-</v>
      </c>
      <c r="I26" s="419" t="str">
        <f t="shared" si="113"/>
        <v>-</v>
      </c>
      <c r="J26" s="419" t="str">
        <f t="shared" si="113"/>
        <v>-</v>
      </c>
      <c r="K26" s="419" t="str">
        <f t="shared" si="113"/>
        <v>-</v>
      </c>
      <c r="L26" s="419" t="str">
        <f t="shared" si="113"/>
        <v>-</v>
      </c>
      <c r="M26" s="419" t="str">
        <f t="shared" si="113"/>
        <v>-</v>
      </c>
      <c r="N26" s="419" t="str">
        <f t="shared" si="113"/>
        <v>-</v>
      </c>
      <c r="O26" s="419" t="str">
        <f t="shared" si="113"/>
        <v>-</v>
      </c>
      <c r="P26" s="419" t="str">
        <f t="shared" si="113"/>
        <v>-</v>
      </c>
      <c r="Q26" s="419" t="str">
        <f t="shared" si="113"/>
        <v>-</v>
      </c>
      <c r="R26" s="419" t="str">
        <f t="shared" si="113"/>
        <v>-</v>
      </c>
      <c r="S26" s="419" t="str">
        <f t="shared" si="113"/>
        <v>-</v>
      </c>
      <c r="T26" s="419" t="str">
        <f t="shared" si="113"/>
        <v>-</v>
      </c>
      <c r="U26" s="419" t="str">
        <f t="shared" si="113"/>
        <v>-</v>
      </c>
      <c r="V26" s="419" t="str">
        <f t="shared" si="113"/>
        <v>-</v>
      </c>
      <c r="W26" s="419" t="str">
        <f t="shared" si="113"/>
        <v>-</v>
      </c>
      <c r="X26" s="419" t="str">
        <f t="shared" si="113"/>
        <v>-</v>
      </c>
      <c r="Y26" s="419" t="str">
        <f t="shared" si="113"/>
        <v>-</v>
      </c>
      <c r="Z26" s="419" t="str">
        <f t="shared" si="113"/>
        <v>-</v>
      </c>
      <c r="AA26" s="419" t="str">
        <f t="shared" si="113"/>
        <v>-</v>
      </c>
      <c r="AB26" s="419" t="str">
        <f t="shared" si="113"/>
        <v>-</v>
      </c>
      <c r="AC26" s="419" t="str">
        <f t="shared" si="113"/>
        <v>-</v>
      </c>
      <c r="AD26" s="419" t="str">
        <f t="shared" si="113"/>
        <v>-</v>
      </c>
      <c r="AE26" s="419" t="str">
        <f t="shared" si="113"/>
        <v>-</v>
      </c>
      <c r="AF26" s="419" t="str">
        <f t="shared" si="113"/>
        <v>-</v>
      </c>
      <c r="AG26" s="419" t="str">
        <f t="shared" si="113"/>
        <v>-</v>
      </c>
      <c r="AH26" s="419" t="str">
        <f t="shared" si="113"/>
        <v>-</v>
      </c>
      <c r="AI26" s="419" t="str">
        <f t="shared" ref="AI26:AR26" si="114">IFERROR(AI25/units,"-")</f>
        <v>-</v>
      </c>
      <c r="AJ26" s="419" t="str">
        <f t="shared" si="114"/>
        <v>-</v>
      </c>
      <c r="AK26" s="419" t="str">
        <f t="shared" si="114"/>
        <v>-</v>
      </c>
      <c r="AL26" s="419" t="str">
        <f t="shared" si="114"/>
        <v>-</v>
      </c>
      <c r="AM26" s="419" t="str">
        <f t="shared" si="114"/>
        <v>-</v>
      </c>
      <c r="AN26" s="419" t="str">
        <f t="shared" si="114"/>
        <v>-</v>
      </c>
      <c r="AO26" s="419" t="str">
        <f t="shared" si="114"/>
        <v>-</v>
      </c>
      <c r="AP26" s="419" t="str">
        <f t="shared" si="114"/>
        <v>-</v>
      </c>
      <c r="AQ26" s="419" t="str">
        <f t="shared" si="114"/>
        <v>-</v>
      </c>
      <c r="AR26" s="419" t="str">
        <f t="shared" si="114"/>
        <v>-</v>
      </c>
    </row>
    <row r="27" spans="2:44" s="27" customFormat="1" ht="9" customHeight="1">
      <c r="B27" s="165"/>
      <c r="C27" s="169"/>
      <c r="D27" s="77"/>
      <c r="E27" s="81"/>
      <c r="F27" s="79"/>
      <c r="G27" s="81"/>
      <c r="H27" s="79"/>
      <c r="I27" s="81"/>
      <c r="J27" s="79"/>
      <c r="K27" s="81"/>
      <c r="L27" s="79"/>
      <c r="M27" s="81"/>
      <c r="N27" s="81"/>
      <c r="O27" s="81"/>
      <c r="P27" s="79"/>
      <c r="Q27" s="81"/>
      <c r="R27" s="79"/>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row>
    <row r="28" spans="2:44" s="91" customFormat="1">
      <c r="B28" s="75" t="s">
        <v>235</v>
      </c>
      <c r="C28" s="1247" t="s">
        <v>608</v>
      </c>
      <c r="D28" s="1248"/>
      <c r="E28" s="174"/>
      <c r="F28" s="175"/>
      <c r="G28" s="174"/>
      <c r="H28" s="175"/>
      <c r="I28" s="174"/>
      <c r="J28" s="175"/>
      <c r="K28" s="174"/>
      <c r="L28" s="175"/>
      <c r="M28" s="174"/>
      <c r="N28" s="174"/>
      <c r="O28" s="174"/>
      <c r="P28" s="175"/>
      <c r="Q28" s="174"/>
      <c r="R28" s="175"/>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row>
    <row r="29" spans="2:44" s="91" customFormat="1" ht="14.5">
      <c r="B29" s="164" t="s">
        <v>852</v>
      </c>
      <c r="C29" s="1227">
        <f>'3)Sources &amp; Uses'!F11</f>
        <v>0</v>
      </c>
      <c r="D29" s="1228"/>
      <c r="E29" s="176" t="str">
        <f>'3)Sources &amp; Uses'!$K$11</f>
        <v/>
      </c>
      <c r="F29" s="176" t="str">
        <f>'3)Sources &amp; Uses'!$K$11</f>
        <v/>
      </c>
      <c r="G29" s="176" t="str">
        <f>'3)Sources &amp; Uses'!$K$11</f>
        <v/>
      </c>
      <c r="H29" s="176" t="str">
        <f>'3)Sources &amp; Uses'!$K$11</f>
        <v/>
      </c>
      <c r="I29" s="176" t="str">
        <f>'3)Sources &amp; Uses'!$K$11</f>
        <v/>
      </c>
      <c r="J29" s="176" t="str">
        <f>'3)Sources &amp; Uses'!$K$11</f>
        <v/>
      </c>
      <c r="K29" s="176" t="str">
        <f>'3)Sources &amp; Uses'!$K$11</f>
        <v/>
      </c>
      <c r="L29" s="176" t="str">
        <f>'3)Sources &amp; Uses'!$K$11</f>
        <v/>
      </c>
      <c r="M29" s="176" t="str">
        <f>'3)Sources &amp; Uses'!$K$11</f>
        <v/>
      </c>
      <c r="N29" s="176" t="str">
        <f>'3)Sources &amp; Uses'!$K$11</f>
        <v/>
      </c>
      <c r="O29" s="176" t="str">
        <f>'3)Sources &amp; Uses'!$K$11</f>
        <v/>
      </c>
      <c r="P29" s="176" t="str">
        <f>'3)Sources &amp; Uses'!$K$11</f>
        <v/>
      </c>
      <c r="Q29" s="176" t="str">
        <f>'3)Sources &amp; Uses'!$K$11</f>
        <v/>
      </c>
      <c r="R29" s="176" t="str">
        <f>'3)Sources &amp; Uses'!$K$11</f>
        <v/>
      </c>
      <c r="S29" s="176" t="str">
        <f>'3)Sources &amp; Uses'!$K$11</f>
        <v/>
      </c>
      <c r="T29" s="176" t="str">
        <f>'3)Sources &amp; Uses'!$K$11</f>
        <v/>
      </c>
      <c r="U29" s="176" t="str">
        <f>'3)Sources &amp; Uses'!$K$11</f>
        <v/>
      </c>
      <c r="V29" s="176" t="str">
        <f>'3)Sources &amp; Uses'!$K$11</f>
        <v/>
      </c>
      <c r="W29" s="176" t="str">
        <f>'3)Sources &amp; Uses'!$K$11</f>
        <v/>
      </c>
      <c r="X29" s="176" t="str">
        <f>'3)Sources &amp; Uses'!$K$11</f>
        <v/>
      </c>
      <c r="Y29" s="174"/>
      <c r="Z29" s="174"/>
      <c r="AA29" s="174"/>
      <c r="AB29" s="174"/>
      <c r="AC29" s="174"/>
      <c r="AD29" s="174"/>
      <c r="AE29" s="174"/>
      <c r="AF29" s="174"/>
      <c r="AG29" s="174"/>
      <c r="AH29" s="174"/>
      <c r="AI29" s="174"/>
      <c r="AJ29" s="174"/>
      <c r="AK29" s="174"/>
      <c r="AL29" s="174"/>
      <c r="AM29" s="174"/>
      <c r="AN29" s="174"/>
      <c r="AO29" s="174"/>
      <c r="AP29" s="174"/>
      <c r="AQ29" s="174"/>
      <c r="AR29" s="174"/>
    </row>
    <row r="30" spans="2:44" s="91" customFormat="1" ht="14.5">
      <c r="B30" s="164" t="s">
        <v>853</v>
      </c>
      <c r="C30" s="1227">
        <f>'3)Sources &amp; Uses'!F13</f>
        <v>0</v>
      </c>
      <c r="D30" s="1228"/>
      <c r="E30" s="176" t="str">
        <f>'3)Sources &amp; Uses'!$K$13</f>
        <v/>
      </c>
      <c r="F30" s="176" t="str">
        <f>'3)Sources &amp; Uses'!$K$13</f>
        <v/>
      </c>
      <c r="G30" s="176" t="str">
        <f>'3)Sources &amp; Uses'!$K$13</f>
        <v/>
      </c>
      <c r="H30" s="176" t="str">
        <f>'3)Sources &amp; Uses'!$K$13</f>
        <v/>
      </c>
      <c r="I30" s="176" t="str">
        <f>'3)Sources &amp; Uses'!$K$13</f>
        <v/>
      </c>
      <c r="J30" s="176" t="str">
        <f>'3)Sources &amp; Uses'!$K$13</f>
        <v/>
      </c>
      <c r="K30" s="176" t="str">
        <f>'3)Sources &amp; Uses'!$K$13</f>
        <v/>
      </c>
      <c r="L30" s="176" t="str">
        <f>'3)Sources &amp; Uses'!$K$13</f>
        <v/>
      </c>
      <c r="M30" s="176" t="str">
        <f>'3)Sources &amp; Uses'!$K$13</f>
        <v/>
      </c>
      <c r="N30" s="176" t="str">
        <f>'3)Sources &amp; Uses'!$K$13</f>
        <v/>
      </c>
      <c r="O30" s="176" t="str">
        <f>'3)Sources &amp; Uses'!$K$13</f>
        <v/>
      </c>
      <c r="P30" s="176" t="str">
        <f>'3)Sources &amp; Uses'!$K$13</f>
        <v/>
      </c>
      <c r="Q30" s="176" t="str">
        <f>'3)Sources &amp; Uses'!$K$13</f>
        <v/>
      </c>
      <c r="R30" s="176" t="str">
        <f>'3)Sources &amp; Uses'!$K$13</f>
        <v/>
      </c>
      <c r="S30" s="176" t="str">
        <f>'3)Sources &amp; Uses'!$K$13</f>
        <v/>
      </c>
      <c r="T30" s="176" t="str">
        <f>'3)Sources &amp; Uses'!$K$13</f>
        <v/>
      </c>
      <c r="U30" s="176" t="str">
        <f>'3)Sources &amp; Uses'!$K$13</f>
        <v/>
      </c>
      <c r="V30" s="176" t="str">
        <f>'3)Sources &amp; Uses'!$K$13</f>
        <v/>
      </c>
      <c r="W30" s="176" t="str">
        <f>'3)Sources &amp; Uses'!$K$13</f>
        <v/>
      </c>
      <c r="X30" s="176" t="str">
        <f>'3)Sources &amp; Uses'!$K$13</f>
        <v/>
      </c>
      <c r="Y30" s="176" t="str">
        <f>'3)Sources &amp; Uses'!$K$13</f>
        <v/>
      </c>
      <c r="Z30" s="176" t="str">
        <f>'3)Sources &amp; Uses'!$K$13</f>
        <v/>
      </c>
      <c r="AA30" s="176" t="str">
        <f>'3)Sources &amp; Uses'!$K$13</f>
        <v/>
      </c>
      <c r="AB30" s="176" t="str">
        <f>'3)Sources &amp; Uses'!$K$13</f>
        <v/>
      </c>
      <c r="AC30" s="176" t="str">
        <f>'3)Sources &amp; Uses'!$K$13</f>
        <v/>
      </c>
      <c r="AD30" s="176" t="str">
        <f>'3)Sources &amp; Uses'!$K$13</f>
        <v/>
      </c>
      <c r="AE30" s="176" t="str">
        <f>'3)Sources &amp; Uses'!$K$13</f>
        <v/>
      </c>
      <c r="AF30" s="176" t="str">
        <f>'3)Sources &amp; Uses'!$K$13</f>
        <v/>
      </c>
      <c r="AG30" s="176" t="str">
        <f>'3)Sources &amp; Uses'!$K$13</f>
        <v/>
      </c>
      <c r="AH30" s="176" t="str">
        <f>'3)Sources &amp; Uses'!$K$13</f>
        <v/>
      </c>
      <c r="AI30" s="176"/>
      <c r="AJ30" s="176"/>
      <c r="AK30" s="176"/>
      <c r="AL30" s="176"/>
      <c r="AM30" s="176"/>
      <c r="AN30" s="176"/>
      <c r="AO30" s="176"/>
      <c r="AP30" s="176"/>
      <c r="AQ30" s="176"/>
      <c r="AR30" s="176"/>
    </row>
    <row r="31" spans="2:44" s="91" customFormat="1" ht="14">
      <c r="B31" s="164" t="s">
        <v>835</v>
      </c>
      <c r="C31" s="1227">
        <f>'3)Sources &amp; Uses'!F16</f>
        <v>0</v>
      </c>
      <c r="D31" s="1228"/>
      <c r="E31" s="176" t="str">
        <f>'3)Sources &amp; Uses'!$K$16</f>
        <v/>
      </c>
      <c r="F31" s="176" t="str">
        <f>'3)Sources &amp; Uses'!$K$16</f>
        <v/>
      </c>
      <c r="G31" s="176" t="str">
        <f>'3)Sources &amp; Uses'!$K$16</f>
        <v/>
      </c>
      <c r="H31" s="176" t="str">
        <f>'3)Sources &amp; Uses'!$K$16</f>
        <v/>
      </c>
      <c r="I31" s="176" t="str">
        <f>'3)Sources &amp; Uses'!$K$16</f>
        <v/>
      </c>
      <c r="J31" s="176" t="str">
        <f>'3)Sources &amp; Uses'!$K$16</f>
        <v/>
      </c>
      <c r="K31" s="176" t="str">
        <f>'3)Sources &amp; Uses'!$K$16</f>
        <v/>
      </c>
      <c r="L31" s="176" t="str">
        <f>'3)Sources &amp; Uses'!$K$16</f>
        <v/>
      </c>
      <c r="M31" s="176" t="str">
        <f>'3)Sources &amp; Uses'!$K$16</f>
        <v/>
      </c>
      <c r="N31" s="176" t="str">
        <f>'3)Sources &amp; Uses'!$K$16</f>
        <v/>
      </c>
      <c r="O31" s="176" t="str">
        <f>'3)Sources &amp; Uses'!$K$16</f>
        <v/>
      </c>
      <c r="P31" s="176" t="str">
        <f>'3)Sources &amp; Uses'!$K$16</f>
        <v/>
      </c>
      <c r="Q31" s="176" t="str">
        <f>'3)Sources &amp; Uses'!$K$16</f>
        <v/>
      </c>
      <c r="R31" s="176" t="str">
        <f>'3)Sources &amp; Uses'!$K$16</f>
        <v/>
      </c>
      <c r="S31" s="176" t="str">
        <f>'3)Sources &amp; Uses'!$K$16</f>
        <v/>
      </c>
      <c r="T31" s="176" t="str">
        <f>'3)Sources &amp; Uses'!$K$16</f>
        <v/>
      </c>
      <c r="U31" s="176" t="str">
        <f>'3)Sources &amp; Uses'!$K$16</f>
        <v/>
      </c>
      <c r="V31" s="176" t="str">
        <f>'3)Sources &amp; Uses'!$K$16</f>
        <v/>
      </c>
      <c r="W31" s="176" t="str">
        <f>'3)Sources &amp; Uses'!$K$16</f>
        <v/>
      </c>
      <c r="X31" s="176" t="str">
        <f>'3)Sources &amp; Uses'!$K$16</f>
        <v/>
      </c>
      <c r="Y31" s="176" t="str">
        <f>'3)Sources &amp; Uses'!$K$16</f>
        <v/>
      </c>
      <c r="Z31" s="176" t="str">
        <f>'3)Sources &amp; Uses'!$K$16</f>
        <v/>
      </c>
      <c r="AA31" s="176" t="str">
        <f>'3)Sources &amp; Uses'!$K$16</f>
        <v/>
      </c>
      <c r="AB31" s="176" t="str">
        <f>'3)Sources &amp; Uses'!$K$16</f>
        <v/>
      </c>
      <c r="AC31" s="176" t="str">
        <f>'3)Sources &amp; Uses'!$K$16</f>
        <v/>
      </c>
      <c r="AD31" s="176" t="str">
        <f>'3)Sources &amp; Uses'!$K$16</f>
        <v/>
      </c>
      <c r="AE31" s="176" t="str">
        <f>'3)Sources &amp; Uses'!$K$16</f>
        <v/>
      </c>
      <c r="AF31" s="176" t="str">
        <f>'3)Sources &amp; Uses'!$K$16</f>
        <v/>
      </c>
      <c r="AG31" s="176" t="str">
        <f>'3)Sources &amp; Uses'!$K$16</f>
        <v/>
      </c>
      <c r="AH31" s="176" t="str">
        <f>'3)Sources &amp; Uses'!$K$16</f>
        <v/>
      </c>
      <c r="AI31" s="176" t="str">
        <f>'3)Sources &amp; Uses'!$K$16</f>
        <v/>
      </c>
      <c r="AJ31" s="176" t="str">
        <f>'3)Sources &amp; Uses'!$K$16</f>
        <v/>
      </c>
      <c r="AK31" s="176" t="str">
        <f>'3)Sources &amp; Uses'!$K$16</f>
        <v/>
      </c>
      <c r="AL31" s="176" t="str">
        <f>'3)Sources &amp; Uses'!$K$16</f>
        <v/>
      </c>
      <c r="AM31" s="176" t="str">
        <f>'3)Sources &amp; Uses'!$K$16</f>
        <v/>
      </c>
      <c r="AN31" s="176" t="str">
        <f>'3)Sources &amp; Uses'!$K$16</f>
        <v/>
      </c>
      <c r="AO31" s="176" t="str">
        <f>'3)Sources &amp; Uses'!$K$16</f>
        <v/>
      </c>
      <c r="AP31" s="176" t="str">
        <f>'3)Sources &amp; Uses'!$K$16</f>
        <v/>
      </c>
      <c r="AQ31" s="176" t="str">
        <f>'3)Sources &amp; Uses'!$K$16</f>
        <v/>
      </c>
      <c r="AR31" s="176" t="str">
        <f>'3)Sources &amp; Uses'!$K$16</f>
        <v/>
      </c>
    </row>
    <row r="32" spans="2:44" s="27" customFormat="1" ht="14">
      <c r="B32" s="164" t="str">
        <f>'3)Sources &amp; Uses'!D18</f>
        <v>Other PJ HOME funds                  Identify jurisdiction:</v>
      </c>
      <c r="C32" s="1227">
        <f>'3)Sources &amp; Uses'!F18</f>
        <v>0</v>
      </c>
      <c r="D32" s="1228"/>
      <c r="E32" s="176">
        <f>'3)Sources &amp; Uses'!$K$18</f>
        <v>0</v>
      </c>
      <c r="F32" s="176">
        <f>'3)Sources &amp; Uses'!$K$18</f>
        <v>0</v>
      </c>
      <c r="G32" s="176">
        <f>'3)Sources &amp; Uses'!$K$18</f>
        <v>0</v>
      </c>
      <c r="H32" s="176">
        <f>'3)Sources &amp; Uses'!$K$18</f>
        <v>0</v>
      </c>
      <c r="I32" s="176">
        <f>'3)Sources &amp; Uses'!$K$18</f>
        <v>0</v>
      </c>
      <c r="J32" s="176">
        <f>'3)Sources &amp; Uses'!$K$18</f>
        <v>0</v>
      </c>
      <c r="K32" s="176">
        <f>'3)Sources &amp; Uses'!$K$18</f>
        <v>0</v>
      </c>
      <c r="L32" s="176">
        <f>'3)Sources &amp; Uses'!$K$18</f>
        <v>0</v>
      </c>
      <c r="M32" s="176">
        <f>'3)Sources &amp; Uses'!$K$18</f>
        <v>0</v>
      </c>
      <c r="N32" s="176">
        <f>'3)Sources &amp; Uses'!$K$18</f>
        <v>0</v>
      </c>
      <c r="O32" s="176">
        <f>'3)Sources &amp; Uses'!$K$18</f>
        <v>0</v>
      </c>
      <c r="P32" s="176">
        <f>'3)Sources &amp; Uses'!$K$18</f>
        <v>0</v>
      </c>
      <c r="Q32" s="176">
        <f>'3)Sources &amp; Uses'!$K$18</f>
        <v>0</v>
      </c>
      <c r="R32" s="176">
        <f>'3)Sources &amp; Uses'!$K$18</f>
        <v>0</v>
      </c>
      <c r="S32" s="176">
        <f>'3)Sources &amp; Uses'!$K$18</f>
        <v>0</v>
      </c>
      <c r="T32" s="176">
        <f>'3)Sources &amp; Uses'!$K$18</f>
        <v>0</v>
      </c>
      <c r="U32" s="176">
        <f>'3)Sources &amp; Uses'!$K$18</f>
        <v>0</v>
      </c>
      <c r="V32" s="176">
        <f>'3)Sources &amp; Uses'!$K$18</f>
        <v>0</v>
      </c>
      <c r="W32" s="176">
        <f>'3)Sources &amp; Uses'!$K$18</f>
        <v>0</v>
      </c>
      <c r="X32" s="176">
        <f>'3)Sources &amp; Uses'!$K$18</f>
        <v>0</v>
      </c>
      <c r="Y32" s="176">
        <f>'3)Sources &amp; Uses'!$K$18</f>
        <v>0</v>
      </c>
      <c r="Z32" s="176">
        <f>'3)Sources &amp; Uses'!$K$18</f>
        <v>0</v>
      </c>
      <c r="AA32" s="176">
        <f>'3)Sources &amp; Uses'!$K$18</f>
        <v>0</v>
      </c>
      <c r="AB32" s="176">
        <f>'3)Sources &amp; Uses'!$K$18</f>
        <v>0</v>
      </c>
      <c r="AC32" s="176">
        <f>'3)Sources &amp; Uses'!$K$18</f>
        <v>0</v>
      </c>
      <c r="AD32" s="176">
        <f>'3)Sources &amp; Uses'!$K$18</f>
        <v>0</v>
      </c>
      <c r="AE32" s="176">
        <f>'3)Sources &amp; Uses'!$K$18</f>
        <v>0</v>
      </c>
      <c r="AF32" s="176">
        <f>'3)Sources &amp; Uses'!$K$18</f>
        <v>0</v>
      </c>
      <c r="AG32" s="176">
        <f>'3)Sources &amp; Uses'!$K$18</f>
        <v>0</v>
      </c>
      <c r="AH32" s="176">
        <f>'3)Sources &amp; Uses'!$K$18</f>
        <v>0</v>
      </c>
      <c r="AI32" s="176">
        <f>'3)Sources &amp; Uses'!$K$18</f>
        <v>0</v>
      </c>
      <c r="AJ32" s="176">
        <f>'3)Sources &amp; Uses'!$K$18</f>
        <v>0</v>
      </c>
      <c r="AK32" s="176">
        <f>'3)Sources &amp; Uses'!$K$18</f>
        <v>0</v>
      </c>
      <c r="AL32" s="176">
        <f>'3)Sources &amp; Uses'!$K$18</f>
        <v>0</v>
      </c>
      <c r="AM32" s="176">
        <f>'3)Sources &amp; Uses'!$K$18</f>
        <v>0</v>
      </c>
      <c r="AN32" s="176">
        <f>'3)Sources &amp; Uses'!$K$18</f>
        <v>0</v>
      </c>
      <c r="AO32" s="176">
        <f>'3)Sources &amp; Uses'!$K$18</f>
        <v>0</v>
      </c>
      <c r="AP32" s="176">
        <f>'3)Sources &amp; Uses'!$K$18</f>
        <v>0</v>
      </c>
      <c r="AQ32" s="176">
        <f>'3)Sources &amp; Uses'!$K$18</f>
        <v>0</v>
      </c>
      <c r="AR32" s="176">
        <f>'3)Sources &amp; Uses'!$K$18</f>
        <v>0</v>
      </c>
    </row>
    <row r="33" spans="2:44" s="27" customFormat="1" ht="14">
      <c r="B33" s="164" t="str">
        <f>'3)Sources &amp; Uses'!D19</f>
        <v>Non-KHC loan #1 (identify lender)</v>
      </c>
      <c r="C33" s="1227">
        <f>'3)Sources &amp; Uses'!F19</f>
        <v>0</v>
      </c>
      <c r="D33" s="1228"/>
      <c r="E33" s="176">
        <f>'3)Sources &amp; Uses'!$K$19</f>
        <v>0</v>
      </c>
      <c r="F33" s="176">
        <f>'3)Sources &amp; Uses'!$K$19</f>
        <v>0</v>
      </c>
      <c r="G33" s="176">
        <f>'3)Sources &amp; Uses'!$K$19</f>
        <v>0</v>
      </c>
      <c r="H33" s="176">
        <f>'3)Sources &amp; Uses'!$K$19</f>
        <v>0</v>
      </c>
      <c r="I33" s="176">
        <f>'3)Sources &amp; Uses'!$K$19</f>
        <v>0</v>
      </c>
      <c r="J33" s="176">
        <f>'3)Sources &amp; Uses'!$K$19</f>
        <v>0</v>
      </c>
      <c r="K33" s="176">
        <f>'3)Sources &amp; Uses'!$K$19</f>
        <v>0</v>
      </c>
      <c r="L33" s="176">
        <f>'3)Sources &amp; Uses'!$K$19</f>
        <v>0</v>
      </c>
      <c r="M33" s="176">
        <f>'3)Sources &amp; Uses'!$K$19</f>
        <v>0</v>
      </c>
      <c r="N33" s="176">
        <f>'3)Sources &amp; Uses'!$K$19</f>
        <v>0</v>
      </c>
      <c r="O33" s="176">
        <f>'3)Sources &amp; Uses'!$K$19</f>
        <v>0</v>
      </c>
      <c r="P33" s="176">
        <f>'3)Sources &amp; Uses'!$K$19</f>
        <v>0</v>
      </c>
      <c r="Q33" s="176">
        <f>'3)Sources &amp; Uses'!$K$19</f>
        <v>0</v>
      </c>
      <c r="R33" s="176">
        <f>'3)Sources &amp; Uses'!$K$19</f>
        <v>0</v>
      </c>
      <c r="S33" s="176">
        <f>'3)Sources &amp; Uses'!$K$19</f>
        <v>0</v>
      </c>
      <c r="T33" s="176">
        <f>'3)Sources &amp; Uses'!$K$19</f>
        <v>0</v>
      </c>
      <c r="U33" s="176">
        <f>'3)Sources &amp; Uses'!$K$19</f>
        <v>0</v>
      </c>
      <c r="V33" s="176">
        <f>'3)Sources &amp; Uses'!$K$19</f>
        <v>0</v>
      </c>
      <c r="W33" s="176">
        <f>'3)Sources &amp; Uses'!$K$19</f>
        <v>0</v>
      </c>
      <c r="X33" s="176">
        <f>'3)Sources &amp; Uses'!$K$19</f>
        <v>0</v>
      </c>
      <c r="Y33" s="176">
        <f>'3)Sources &amp; Uses'!$K$19</f>
        <v>0</v>
      </c>
      <c r="Z33" s="176">
        <f>'3)Sources &amp; Uses'!$K$19</f>
        <v>0</v>
      </c>
      <c r="AA33" s="176">
        <f>'3)Sources &amp; Uses'!$K$19</f>
        <v>0</v>
      </c>
      <c r="AB33" s="176">
        <f>'3)Sources &amp; Uses'!$K$19</f>
        <v>0</v>
      </c>
      <c r="AC33" s="176">
        <f>'3)Sources &amp; Uses'!$K$19</f>
        <v>0</v>
      </c>
      <c r="AD33" s="176">
        <f>'3)Sources &amp; Uses'!$K$19</f>
        <v>0</v>
      </c>
      <c r="AE33" s="176">
        <f>'3)Sources &amp; Uses'!$K$19</f>
        <v>0</v>
      </c>
      <c r="AF33" s="176">
        <f>'3)Sources &amp; Uses'!$K$19</f>
        <v>0</v>
      </c>
      <c r="AG33" s="176">
        <f>'3)Sources &amp; Uses'!$K$19</f>
        <v>0</v>
      </c>
      <c r="AH33" s="176">
        <f>'3)Sources &amp; Uses'!$K$19</f>
        <v>0</v>
      </c>
      <c r="AI33" s="176">
        <f>'3)Sources &amp; Uses'!$K$19</f>
        <v>0</v>
      </c>
      <c r="AJ33" s="176">
        <f>'3)Sources &amp; Uses'!$K$19</f>
        <v>0</v>
      </c>
      <c r="AK33" s="176">
        <f>'3)Sources &amp; Uses'!$K$19</f>
        <v>0</v>
      </c>
      <c r="AL33" s="176">
        <f>'3)Sources &amp; Uses'!$K$19</f>
        <v>0</v>
      </c>
      <c r="AM33" s="176">
        <f>'3)Sources &amp; Uses'!$K$19</f>
        <v>0</v>
      </c>
      <c r="AN33" s="176">
        <f>'3)Sources &amp; Uses'!$K$19</f>
        <v>0</v>
      </c>
      <c r="AO33" s="176">
        <f>'3)Sources &amp; Uses'!$K$19</f>
        <v>0</v>
      </c>
      <c r="AP33" s="176">
        <f>'3)Sources &amp; Uses'!$K$19</f>
        <v>0</v>
      </c>
      <c r="AQ33" s="176">
        <f>'3)Sources &amp; Uses'!$K$19</f>
        <v>0</v>
      </c>
      <c r="AR33" s="176">
        <f>'3)Sources &amp; Uses'!$K$19</f>
        <v>0</v>
      </c>
    </row>
    <row r="34" spans="2:44" s="27" customFormat="1" ht="14">
      <c r="B34" s="164" t="str">
        <f>'3)Sources &amp; Uses'!D20</f>
        <v>Non-KHC loan #2 (identify lender)</v>
      </c>
      <c r="C34" s="1227">
        <f>'3)Sources &amp; Uses'!F20</f>
        <v>0</v>
      </c>
      <c r="D34" s="1228"/>
      <c r="E34" s="176">
        <f>'3)Sources &amp; Uses'!$K$20</f>
        <v>0</v>
      </c>
      <c r="F34" s="176">
        <f>'3)Sources &amp; Uses'!$K$20</f>
        <v>0</v>
      </c>
      <c r="G34" s="176">
        <f>'3)Sources &amp; Uses'!$K$20</f>
        <v>0</v>
      </c>
      <c r="H34" s="176">
        <f>'3)Sources &amp; Uses'!$K$20</f>
        <v>0</v>
      </c>
      <c r="I34" s="176">
        <f>'3)Sources &amp; Uses'!$K$20</f>
        <v>0</v>
      </c>
      <c r="J34" s="176">
        <f>'3)Sources &amp; Uses'!$K$20</f>
        <v>0</v>
      </c>
      <c r="K34" s="176">
        <f>'3)Sources &amp; Uses'!$K$20</f>
        <v>0</v>
      </c>
      <c r="L34" s="176">
        <f>'3)Sources &amp; Uses'!$K$20</f>
        <v>0</v>
      </c>
      <c r="M34" s="176">
        <f>'3)Sources &amp; Uses'!$K$20</f>
        <v>0</v>
      </c>
      <c r="N34" s="176">
        <f>'3)Sources &amp; Uses'!$K$20</f>
        <v>0</v>
      </c>
      <c r="O34" s="176">
        <f>'3)Sources &amp; Uses'!$K$20</f>
        <v>0</v>
      </c>
      <c r="P34" s="176">
        <f>'3)Sources &amp; Uses'!$K$20</f>
        <v>0</v>
      </c>
      <c r="Q34" s="176">
        <f>'3)Sources &amp; Uses'!$K$20</f>
        <v>0</v>
      </c>
      <c r="R34" s="176">
        <f>'3)Sources &amp; Uses'!$K$20</f>
        <v>0</v>
      </c>
      <c r="S34" s="176">
        <f>'3)Sources &amp; Uses'!$K$20</f>
        <v>0</v>
      </c>
      <c r="T34" s="176">
        <f>'3)Sources &amp; Uses'!$K$20</f>
        <v>0</v>
      </c>
      <c r="U34" s="176">
        <f>'3)Sources &amp; Uses'!$K$20</f>
        <v>0</v>
      </c>
      <c r="V34" s="176">
        <f>'3)Sources &amp; Uses'!$K$20</f>
        <v>0</v>
      </c>
      <c r="W34" s="176">
        <f>'3)Sources &amp; Uses'!$K$20</f>
        <v>0</v>
      </c>
      <c r="X34" s="176">
        <f>'3)Sources &amp; Uses'!$K$20</f>
        <v>0</v>
      </c>
      <c r="Y34" s="176">
        <f>'3)Sources &amp; Uses'!$K$20</f>
        <v>0</v>
      </c>
      <c r="Z34" s="176">
        <f>'3)Sources &amp; Uses'!$K$20</f>
        <v>0</v>
      </c>
      <c r="AA34" s="176">
        <f>'3)Sources &amp; Uses'!$K$20</f>
        <v>0</v>
      </c>
      <c r="AB34" s="176">
        <f>'3)Sources &amp; Uses'!$K$20</f>
        <v>0</v>
      </c>
      <c r="AC34" s="176">
        <f>'3)Sources &amp; Uses'!$K$20</f>
        <v>0</v>
      </c>
      <c r="AD34" s="176">
        <f>'3)Sources &amp; Uses'!$K$20</f>
        <v>0</v>
      </c>
      <c r="AE34" s="176">
        <f>'3)Sources &amp; Uses'!$K$20</f>
        <v>0</v>
      </c>
      <c r="AF34" s="176">
        <f>'3)Sources &amp; Uses'!$K$20</f>
        <v>0</v>
      </c>
      <c r="AG34" s="176">
        <f>'3)Sources &amp; Uses'!$K$20</f>
        <v>0</v>
      </c>
      <c r="AH34" s="176">
        <f>'3)Sources &amp; Uses'!$K$20</f>
        <v>0</v>
      </c>
      <c r="AI34" s="176">
        <f>'3)Sources &amp; Uses'!$K$20</f>
        <v>0</v>
      </c>
      <c r="AJ34" s="176">
        <f>'3)Sources &amp; Uses'!$K$20</f>
        <v>0</v>
      </c>
      <c r="AK34" s="176">
        <f>'3)Sources &amp; Uses'!$K$20</f>
        <v>0</v>
      </c>
      <c r="AL34" s="176">
        <f>'3)Sources &amp; Uses'!$K$20</f>
        <v>0</v>
      </c>
      <c r="AM34" s="176">
        <f>'3)Sources &amp; Uses'!$K$20</f>
        <v>0</v>
      </c>
      <c r="AN34" s="176">
        <f>'3)Sources &amp; Uses'!$K$20</f>
        <v>0</v>
      </c>
      <c r="AO34" s="176">
        <f>'3)Sources &amp; Uses'!$K$20</f>
        <v>0</v>
      </c>
      <c r="AP34" s="176">
        <f>'3)Sources &amp; Uses'!$K$20</f>
        <v>0</v>
      </c>
      <c r="AQ34" s="176">
        <f>'3)Sources &amp; Uses'!$K$20</f>
        <v>0</v>
      </c>
      <c r="AR34" s="176">
        <f>'3)Sources &amp; Uses'!$K$20</f>
        <v>0</v>
      </c>
    </row>
    <row r="35" spans="2:44" s="27" customFormat="1" ht="14">
      <c r="B35" s="164" t="str">
        <f>'3)Sources &amp; Uses'!D21</f>
        <v>Non-KHC loan #3 (identify lender)</v>
      </c>
      <c r="C35" s="1227">
        <f>'3)Sources &amp; Uses'!F21</f>
        <v>0</v>
      </c>
      <c r="D35" s="1228"/>
      <c r="E35" s="176">
        <f>'3)Sources &amp; Uses'!$K$21</f>
        <v>0</v>
      </c>
      <c r="F35" s="176">
        <f>'3)Sources &amp; Uses'!$K$21</f>
        <v>0</v>
      </c>
      <c r="G35" s="176">
        <f>'3)Sources &amp; Uses'!$K$21</f>
        <v>0</v>
      </c>
      <c r="H35" s="176">
        <f>'3)Sources &amp; Uses'!$K$21</f>
        <v>0</v>
      </c>
      <c r="I35" s="176">
        <f>'3)Sources &amp; Uses'!$K$21</f>
        <v>0</v>
      </c>
      <c r="J35" s="176">
        <f>'3)Sources &amp; Uses'!$K$21</f>
        <v>0</v>
      </c>
      <c r="K35" s="176">
        <f>'3)Sources &amp; Uses'!$K$21</f>
        <v>0</v>
      </c>
      <c r="L35" s="176">
        <f>'3)Sources &amp; Uses'!$K$21</f>
        <v>0</v>
      </c>
      <c r="M35" s="176">
        <f>'3)Sources &amp; Uses'!$K$21</f>
        <v>0</v>
      </c>
      <c r="N35" s="176">
        <f>'3)Sources &amp; Uses'!$K$21</f>
        <v>0</v>
      </c>
      <c r="O35" s="176">
        <f>'3)Sources &amp; Uses'!$K$21</f>
        <v>0</v>
      </c>
      <c r="P35" s="176">
        <f>'3)Sources &amp; Uses'!$K$21</f>
        <v>0</v>
      </c>
      <c r="Q35" s="176">
        <f>'3)Sources &amp; Uses'!$K$21</f>
        <v>0</v>
      </c>
      <c r="R35" s="176">
        <f>'3)Sources &amp; Uses'!$K$21</f>
        <v>0</v>
      </c>
      <c r="S35" s="176">
        <f>'3)Sources &amp; Uses'!$K$21</f>
        <v>0</v>
      </c>
      <c r="T35" s="176">
        <f>'3)Sources &amp; Uses'!$K$21</f>
        <v>0</v>
      </c>
      <c r="U35" s="176">
        <f>'3)Sources &amp; Uses'!$K$21</f>
        <v>0</v>
      </c>
      <c r="V35" s="176">
        <f>'3)Sources &amp; Uses'!$K$21</f>
        <v>0</v>
      </c>
      <c r="W35" s="176">
        <f>'3)Sources &amp; Uses'!$K$21</f>
        <v>0</v>
      </c>
      <c r="X35" s="176">
        <f>'3)Sources &amp; Uses'!$K$21</f>
        <v>0</v>
      </c>
      <c r="Y35" s="176">
        <f>'3)Sources &amp; Uses'!$K$21</f>
        <v>0</v>
      </c>
      <c r="Z35" s="176">
        <f>'3)Sources &amp; Uses'!$K$21</f>
        <v>0</v>
      </c>
      <c r="AA35" s="176">
        <f>'3)Sources &amp; Uses'!$K$21</f>
        <v>0</v>
      </c>
      <c r="AB35" s="176">
        <f>'3)Sources &amp; Uses'!$K$21</f>
        <v>0</v>
      </c>
      <c r="AC35" s="176">
        <f>'3)Sources &amp; Uses'!$K$21</f>
        <v>0</v>
      </c>
      <c r="AD35" s="176">
        <f>'3)Sources &amp; Uses'!$K$21</f>
        <v>0</v>
      </c>
      <c r="AE35" s="176">
        <f>'3)Sources &amp; Uses'!$K$21</f>
        <v>0</v>
      </c>
      <c r="AF35" s="176">
        <f>'3)Sources &amp; Uses'!$K$21</f>
        <v>0</v>
      </c>
      <c r="AG35" s="176">
        <f>'3)Sources &amp; Uses'!$K$21</f>
        <v>0</v>
      </c>
      <c r="AH35" s="176">
        <f>'3)Sources &amp; Uses'!$K$21</f>
        <v>0</v>
      </c>
      <c r="AI35" s="176">
        <f>'3)Sources &amp; Uses'!$K$21</f>
        <v>0</v>
      </c>
      <c r="AJ35" s="176">
        <f>'3)Sources &amp; Uses'!$K$21</f>
        <v>0</v>
      </c>
      <c r="AK35" s="176">
        <f>'3)Sources &amp; Uses'!$K$21</f>
        <v>0</v>
      </c>
      <c r="AL35" s="176">
        <f>'3)Sources &amp; Uses'!$K$21</f>
        <v>0</v>
      </c>
      <c r="AM35" s="176">
        <f>'3)Sources &amp; Uses'!$K$21</f>
        <v>0</v>
      </c>
      <c r="AN35" s="176">
        <f>'3)Sources &amp; Uses'!$K$21</f>
        <v>0</v>
      </c>
      <c r="AO35" s="176">
        <f>'3)Sources &amp; Uses'!$K$21</f>
        <v>0</v>
      </c>
      <c r="AP35" s="176">
        <f>'3)Sources &amp; Uses'!$K$21</f>
        <v>0</v>
      </c>
      <c r="AQ35" s="176">
        <f>'3)Sources &amp; Uses'!$K$21</f>
        <v>0</v>
      </c>
      <c r="AR35" s="176">
        <f>'3)Sources &amp; Uses'!$K$21</f>
        <v>0</v>
      </c>
    </row>
    <row r="36" spans="2:44" s="126" customFormat="1" ht="14">
      <c r="B36" s="167" t="s">
        <v>233</v>
      </c>
      <c r="C36" s="168"/>
      <c r="D36" s="177"/>
      <c r="E36" s="178">
        <f>SUM(E29:E35)</f>
        <v>0</v>
      </c>
      <c r="F36" s="178">
        <f t="shared" ref="F36:AR36" si="115">SUM(F29:F35)</f>
        <v>0</v>
      </c>
      <c r="G36" s="178">
        <f t="shared" si="115"/>
        <v>0</v>
      </c>
      <c r="H36" s="178">
        <f t="shared" si="115"/>
        <v>0</v>
      </c>
      <c r="I36" s="178">
        <f t="shared" si="115"/>
        <v>0</v>
      </c>
      <c r="J36" s="178">
        <f t="shared" si="115"/>
        <v>0</v>
      </c>
      <c r="K36" s="178">
        <f t="shared" si="115"/>
        <v>0</v>
      </c>
      <c r="L36" s="178">
        <f t="shared" si="115"/>
        <v>0</v>
      </c>
      <c r="M36" s="178">
        <f t="shared" si="115"/>
        <v>0</v>
      </c>
      <c r="N36" s="178">
        <f t="shared" si="115"/>
        <v>0</v>
      </c>
      <c r="O36" s="178">
        <f t="shared" si="115"/>
        <v>0</v>
      </c>
      <c r="P36" s="178">
        <f t="shared" si="115"/>
        <v>0</v>
      </c>
      <c r="Q36" s="178">
        <f t="shared" si="115"/>
        <v>0</v>
      </c>
      <c r="R36" s="178">
        <f t="shared" si="115"/>
        <v>0</v>
      </c>
      <c r="S36" s="178">
        <f t="shared" si="115"/>
        <v>0</v>
      </c>
      <c r="T36" s="178">
        <f t="shared" si="115"/>
        <v>0</v>
      </c>
      <c r="U36" s="178">
        <f t="shared" si="115"/>
        <v>0</v>
      </c>
      <c r="V36" s="178">
        <f t="shared" si="115"/>
        <v>0</v>
      </c>
      <c r="W36" s="178">
        <f t="shared" si="115"/>
        <v>0</v>
      </c>
      <c r="X36" s="178">
        <f t="shared" si="115"/>
        <v>0</v>
      </c>
      <c r="Y36" s="178">
        <f t="shared" si="115"/>
        <v>0</v>
      </c>
      <c r="Z36" s="178">
        <f t="shared" si="115"/>
        <v>0</v>
      </c>
      <c r="AA36" s="178">
        <f t="shared" si="115"/>
        <v>0</v>
      </c>
      <c r="AB36" s="178">
        <f t="shared" si="115"/>
        <v>0</v>
      </c>
      <c r="AC36" s="178">
        <f t="shared" si="115"/>
        <v>0</v>
      </c>
      <c r="AD36" s="178">
        <f t="shared" si="115"/>
        <v>0</v>
      </c>
      <c r="AE36" s="178">
        <f t="shared" si="115"/>
        <v>0</v>
      </c>
      <c r="AF36" s="178">
        <f t="shared" si="115"/>
        <v>0</v>
      </c>
      <c r="AG36" s="178">
        <f t="shared" si="115"/>
        <v>0</v>
      </c>
      <c r="AH36" s="178">
        <f t="shared" si="115"/>
        <v>0</v>
      </c>
      <c r="AI36" s="178">
        <f t="shared" si="115"/>
        <v>0</v>
      </c>
      <c r="AJ36" s="178">
        <f t="shared" si="115"/>
        <v>0</v>
      </c>
      <c r="AK36" s="178">
        <f t="shared" si="115"/>
        <v>0</v>
      </c>
      <c r="AL36" s="178">
        <f t="shared" si="115"/>
        <v>0</v>
      </c>
      <c r="AM36" s="178">
        <f t="shared" si="115"/>
        <v>0</v>
      </c>
      <c r="AN36" s="178">
        <f t="shared" si="115"/>
        <v>0</v>
      </c>
      <c r="AO36" s="178">
        <f t="shared" si="115"/>
        <v>0</v>
      </c>
      <c r="AP36" s="178">
        <f t="shared" si="115"/>
        <v>0</v>
      </c>
      <c r="AQ36" s="178">
        <f t="shared" si="115"/>
        <v>0</v>
      </c>
      <c r="AR36" s="178">
        <f t="shared" si="115"/>
        <v>0</v>
      </c>
    </row>
    <row r="37" spans="2:44" s="676" customFormat="1" ht="17.25" customHeight="1">
      <c r="B37" s="676" t="s">
        <v>2</v>
      </c>
      <c r="E37" s="677" t="str">
        <f t="shared" ref="E37:AR37" si="116">IF(E36=0,"n/a",E25/E36)</f>
        <v>n/a</v>
      </c>
      <c r="F37" s="676" t="str">
        <f t="shared" si="116"/>
        <v>n/a</v>
      </c>
      <c r="G37" s="677" t="str">
        <f t="shared" si="116"/>
        <v>n/a</v>
      </c>
      <c r="H37" s="676" t="str">
        <f t="shared" si="116"/>
        <v>n/a</v>
      </c>
      <c r="I37" s="677" t="str">
        <f t="shared" si="116"/>
        <v>n/a</v>
      </c>
      <c r="J37" s="676" t="str">
        <f t="shared" si="116"/>
        <v>n/a</v>
      </c>
      <c r="K37" s="677" t="str">
        <f t="shared" si="116"/>
        <v>n/a</v>
      </c>
      <c r="L37" s="676" t="str">
        <f t="shared" si="116"/>
        <v>n/a</v>
      </c>
      <c r="M37" s="677" t="str">
        <f t="shared" si="116"/>
        <v>n/a</v>
      </c>
      <c r="N37" s="677" t="str">
        <f t="shared" si="116"/>
        <v>n/a</v>
      </c>
      <c r="O37" s="677" t="str">
        <f t="shared" si="116"/>
        <v>n/a</v>
      </c>
      <c r="P37" s="676" t="str">
        <f t="shared" si="116"/>
        <v>n/a</v>
      </c>
      <c r="Q37" s="677" t="str">
        <f t="shared" si="116"/>
        <v>n/a</v>
      </c>
      <c r="R37" s="676" t="str">
        <f t="shared" si="116"/>
        <v>n/a</v>
      </c>
      <c r="S37" s="677" t="str">
        <f t="shared" si="116"/>
        <v>n/a</v>
      </c>
      <c r="T37" s="677" t="str">
        <f t="shared" si="116"/>
        <v>n/a</v>
      </c>
      <c r="U37" s="677" t="str">
        <f t="shared" si="116"/>
        <v>n/a</v>
      </c>
      <c r="V37" s="677" t="str">
        <f t="shared" si="116"/>
        <v>n/a</v>
      </c>
      <c r="W37" s="677" t="str">
        <f t="shared" si="116"/>
        <v>n/a</v>
      </c>
      <c r="X37" s="677" t="str">
        <f t="shared" si="116"/>
        <v>n/a</v>
      </c>
      <c r="Y37" s="677" t="str">
        <f t="shared" si="116"/>
        <v>n/a</v>
      </c>
      <c r="Z37" s="677" t="str">
        <f t="shared" si="116"/>
        <v>n/a</v>
      </c>
      <c r="AA37" s="677" t="str">
        <f t="shared" si="116"/>
        <v>n/a</v>
      </c>
      <c r="AB37" s="677" t="str">
        <f t="shared" si="116"/>
        <v>n/a</v>
      </c>
      <c r="AC37" s="677" t="str">
        <f t="shared" si="116"/>
        <v>n/a</v>
      </c>
      <c r="AD37" s="677" t="str">
        <f t="shared" si="116"/>
        <v>n/a</v>
      </c>
      <c r="AE37" s="677" t="str">
        <f t="shared" si="116"/>
        <v>n/a</v>
      </c>
      <c r="AF37" s="677" t="str">
        <f t="shared" si="116"/>
        <v>n/a</v>
      </c>
      <c r="AG37" s="677" t="str">
        <f t="shared" si="116"/>
        <v>n/a</v>
      </c>
      <c r="AH37" s="677" t="str">
        <f t="shared" si="116"/>
        <v>n/a</v>
      </c>
      <c r="AI37" s="677" t="str">
        <f t="shared" si="116"/>
        <v>n/a</v>
      </c>
      <c r="AJ37" s="677" t="str">
        <f t="shared" si="116"/>
        <v>n/a</v>
      </c>
      <c r="AK37" s="677" t="str">
        <f t="shared" si="116"/>
        <v>n/a</v>
      </c>
      <c r="AL37" s="677" t="str">
        <f t="shared" si="116"/>
        <v>n/a</v>
      </c>
      <c r="AM37" s="677" t="str">
        <f t="shared" si="116"/>
        <v>n/a</v>
      </c>
      <c r="AN37" s="677" t="str">
        <f t="shared" si="116"/>
        <v>n/a</v>
      </c>
      <c r="AO37" s="677" t="str">
        <f t="shared" si="116"/>
        <v>n/a</v>
      </c>
      <c r="AP37" s="677" t="str">
        <f t="shared" si="116"/>
        <v>n/a</v>
      </c>
      <c r="AQ37" s="677" t="str">
        <f t="shared" si="116"/>
        <v>n/a</v>
      </c>
      <c r="AR37" s="677" t="str">
        <f t="shared" si="116"/>
        <v>n/a</v>
      </c>
    </row>
    <row r="38" spans="2:44" s="27" customFormat="1" ht="9.5" customHeight="1">
      <c r="B38" s="179"/>
      <c r="C38" s="180"/>
      <c r="D38" s="77"/>
      <c r="E38" s="81"/>
      <c r="F38" s="79"/>
      <c r="G38" s="81"/>
      <c r="H38" s="79"/>
      <c r="I38" s="81"/>
      <c r="J38" s="79"/>
      <c r="K38" s="81"/>
      <c r="L38" s="79"/>
      <c r="M38" s="81"/>
      <c r="N38" s="81"/>
      <c r="O38" s="81"/>
      <c r="P38" s="79"/>
      <c r="Q38" s="81"/>
      <c r="R38" s="79"/>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row>
    <row r="39" spans="2:44" s="126" customFormat="1">
      <c r="B39" s="186" t="s">
        <v>240</v>
      </c>
      <c r="C39" s="168"/>
      <c r="D39" s="187"/>
      <c r="E39" s="178">
        <f t="shared" ref="E39:AR39" si="117">E25-E36</f>
        <v>0</v>
      </c>
      <c r="F39" s="181">
        <f t="shared" si="117"/>
        <v>0</v>
      </c>
      <c r="G39" s="178">
        <f t="shared" si="117"/>
        <v>0</v>
      </c>
      <c r="H39" s="181">
        <f t="shared" si="117"/>
        <v>0</v>
      </c>
      <c r="I39" s="178">
        <f t="shared" si="117"/>
        <v>0</v>
      </c>
      <c r="J39" s="181">
        <f t="shared" si="117"/>
        <v>0</v>
      </c>
      <c r="K39" s="178">
        <f t="shared" si="117"/>
        <v>0</v>
      </c>
      <c r="L39" s="181">
        <f t="shared" si="117"/>
        <v>0</v>
      </c>
      <c r="M39" s="178">
        <f t="shared" si="117"/>
        <v>0</v>
      </c>
      <c r="N39" s="178">
        <f t="shared" si="117"/>
        <v>0</v>
      </c>
      <c r="O39" s="178">
        <f t="shared" si="117"/>
        <v>0</v>
      </c>
      <c r="P39" s="181">
        <f t="shared" si="117"/>
        <v>0</v>
      </c>
      <c r="Q39" s="178">
        <f t="shared" si="117"/>
        <v>0</v>
      </c>
      <c r="R39" s="181">
        <f t="shared" si="117"/>
        <v>0</v>
      </c>
      <c r="S39" s="178">
        <f t="shared" si="117"/>
        <v>0</v>
      </c>
      <c r="T39" s="178">
        <f t="shared" si="117"/>
        <v>0</v>
      </c>
      <c r="U39" s="178">
        <f t="shared" si="117"/>
        <v>0</v>
      </c>
      <c r="V39" s="178">
        <f t="shared" si="117"/>
        <v>0</v>
      </c>
      <c r="W39" s="178">
        <f t="shared" si="117"/>
        <v>0</v>
      </c>
      <c r="X39" s="178">
        <f t="shared" si="117"/>
        <v>0</v>
      </c>
      <c r="Y39" s="178">
        <f t="shared" si="117"/>
        <v>0</v>
      </c>
      <c r="Z39" s="178">
        <f t="shared" si="117"/>
        <v>0</v>
      </c>
      <c r="AA39" s="178">
        <f t="shared" si="117"/>
        <v>0</v>
      </c>
      <c r="AB39" s="178">
        <f t="shared" si="117"/>
        <v>0</v>
      </c>
      <c r="AC39" s="178">
        <f t="shared" si="117"/>
        <v>0</v>
      </c>
      <c r="AD39" s="178">
        <f t="shared" si="117"/>
        <v>0</v>
      </c>
      <c r="AE39" s="178">
        <f t="shared" si="117"/>
        <v>0</v>
      </c>
      <c r="AF39" s="178">
        <f t="shared" si="117"/>
        <v>0</v>
      </c>
      <c r="AG39" s="178">
        <f t="shared" si="117"/>
        <v>0</v>
      </c>
      <c r="AH39" s="178">
        <f t="shared" si="117"/>
        <v>0</v>
      </c>
      <c r="AI39" s="178">
        <f t="shared" si="117"/>
        <v>0</v>
      </c>
      <c r="AJ39" s="178">
        <f t="shared" si="117"/>
        <v>0</v>
      </c>
      <c r="AK39" s="178">
        <f t="shared" si="117"/>
        <v>0</v>
      </c>
      <c r="AL39" s="178">
        <f t="shared" si="117"/>
        <v>0</v>
      </c>
      <c r="AM39" s="178">
        <f t="shared" si="117"/>
        <v>0</v>
      </c>
      <c r="AN39" s="178">
        <f t="shared" si="117"/>
        <v>0</v>
      </c>
      <c r="AO39" s="178">
        <f t="shared" si="117"/>
        <v>0</v>
      </c>
      <c r="AP39" s="178">
        <f t="shared" si="117"/>
        <v>0</v>
      </c>
      <c r="AQ39" s="178">
        <f t="shared" si="117"/>
        <v>0</v>
      </c>
      <c r="AR39" s="178">
        <f t="shared" si="117"/>
        <v>0</v>
      </c>
    </row>
    <row r="40" spans="2:44" s="39" customFormat="1" ht="14.5">
      <c r="B40" s="674" t="s">
        <v>162</v>
      </c>
      <c r="C40" s="675"/>
      <c r="D40" s="674"/>
      <c r="E40" s="419" t="str">
        <f t="shared" ref="E40:AH40" si="118">IFERROR(E39/units,"-")</f>
        <v>-</v>
      </c>
      <c r="F40" s="419" t="str">
        <f t="shared" si="118"/>
        <v>-</v>
      </c>
      <c r="G40" s="419" t="str">
        <f t="shared" si="118"/>
        <v>-</v>
      </c>
      <c r="H40" s="419" t="str">
        <f t="shared" si="118"/>
        <v>-</v>
      </c>
      <c r="I40" s="419" t="str">
        <f t="shared" si="118"/>
        <v>-</v>
      </c>
      <c r="J40" s="419" t="str">
        <f t="shared" si="118"/>
        <v>-</v>
      </c>
      <c r="K40" s="419" t="str">
        <f t="shared" si="118"/>
        <v>-</v>
      </c>
      <c r="L40" s="419" t="str">
        <f t="shared" si="118"/>
        <v>-</v>
      </c>
      <c r="M40" s="419" t="str">
        <f t="shared" si="118"/>
        <v>-</v>
      </c>
      <c r="N40" s="419" t="str">
        <f t="shared" si="118"/>
        <v>-</v>
      </c>
      <c r="O40" s="419" t="str">
        <f t="shared" si="118"/>
        <v>-</v>
      </c>
      <c r="P40" s="419" t="str">
        <f t="shared" si="118"/>
        <v>-</v>
      </c>
      <c r="Q40" s="419" t="str">
        <f t="shared" si="118"/>
        <v>-</v>
      </c>
      <c r="R40" s="419" t="str">
        <f t="shared" si="118"/>
        <v>-</v>
      </c>
      <c r="S40" s="419" t="str">
        <f t="shared" si="118"/>
        <v>-</v>
      </c>
      <c r="T40" s="419" t="str">
        <f t="shared" si="118"/>
        <v>-</v>
      </c>
      <c r="U40" s="419" t="str">
        <f t="shared" si="118"/>
        <v>-</v>
      </c>
      <c r="V40" s="419" t="str">
        <f t="shared" si="118"/>
        <v>-</v>
      </c>
      <c r="W40" s="419" t="str">
        <f t="shared" si="118"/>
        <v>-</v>
      </c>
      <c r="X40" s="419" t="str">
        <f t="shared" si="118"/>
        <v>-</v>
      </c>
      <c r="Y40" s="419" t="str">
        <f t="shared" si="118"/>
        <v>-</v>
      </c>
      <c r="Z40" s="419" t="str">
        <f t="shared" si="118"/>
        <v>-</v>
      </c>
      <c r="AA40" s="419" t="str">
        <f t="shared" si="118"/>
        <v>-</v>
      </c>
      <c r="AB40" s="419" t="str">
        <f t="shared" si="118"/>
        <v>-</v>
      </c>
      <c r="AC40" s="419" t="str">
        <f t="shared" si="118"/>
        <v>-</v>
      </c>
      <c r="AD40" s="419" t="str">
        <f t="shared" si="118"/>
        <v>-</v>
      </c>
      <c r="AE40" s="419" t="str">
        <f t="shared" si="118"/>
        <v>-</v>
      </c>
      <c r="AF40" s="419" t="str">
        <f t="shared" si="118"/>
        <v>-</v>
      </c>
      <c r="AG40" s="419" t="str">
        <f t="shared" si="118"/>
        <v>-</v>
      </c>
      <c r="AH40" s="419" t="str">
        <f t="shared" si="118"/>
        <v>-</v>
      </c>
      <c r="AI40" s="419" t="str">
        <f t="shared" ref="AI40:AR40" si="119">IFERROR(AI39/units,"-")</f>
        <v>-</v>
      </c>
      <c r="AJ40" s="419" t="str">
        <f t="shared" si="119"/>
        <v>-</v>
      </c>
      <c r="AK40" s="419" t="str">
        <f t="shared" si="119"/>
        <v>-</v>
      </c>
      <c r="AL40" s="419" t="str">
        <f t="shared" si="119"/>
        <v>-</v>
      </c>
      <c r="AM40" s="419" t="str">
        <f t="shared" si="119"/>
        <v>-</v>
      </c>
      <c r="AN40" s="419" t="str">
        <f t="shared" si="119"/>
        <v>-</v>
      </c>
      <c r="AO40" s="419" t="str">
        <f t="shared" si="119"/>
        <v>-</v>
      </c>
      <c r="AP40" s="419" t="str">
        <f t="shared" si="119"/>
        <v>-</v>
      </c>
      <c r="AQ40" s="419" t="str">
        <f t="shared" si="119"/>
        <v>-</v>
      </c>
      <c r="AR40" s="419" t="str">
        <f t="shared" si="119"/>
        <v>-</v>
      </c>
    </row>
    <row r="41" spans="2:44" s="27" customFormat="1" ht="3.65" customHeight="1">
      <c r="B41" s="76"/>
      <c r="C41" s="78"/>
      <c r="D41" s="77"/>
      <c r="E41" s="81"/>
      <c r="F41" s="79"/>
      <c r="G41" s="81"/>
      <c r="H41" s="79"/>
      <c r="I41" s="81"/>
      <c r="J41" s="79"/>
      <c r="K41" s="81"/>
      <c r="L41" s="79"/>
      <c r="M41" s="81"/>
      <c r="N41" s="81"/>
      <c r="O41" s="81"/>
      <c r="P41" s="79"/>
      <c r="Q41" s="81"/>
      <c r="R41" s="79"/>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row>
    <row r="42" spans="2:44" s="27" customFormat="1" ht="14">
      <c r="B42" s="977" t="s">
        <v>241</v>
      </c>
      <c r="C42" s="978"/>
      <c r="D42" s="979"/>
      <c r="E42" s="81"/>
      <c r="F42" s="79"/>
      <c r="G42" s="81"/>
      <c r="H42" s="79"/>
      <c r="I42" s="81"/>
      <c r="J42" s="79"/>
      <c r="K42" s="81"/>
      <c r="L42" s="79"/>
      <c r="M42" s="81"/>
      <c r="N42" s="81"/>
      <c r="O42" s="81"/>
      <c r="P42" s="79"/>
      <c r="Q42" s="81"/>
      <c r="R42" s="79"/>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2:44" s="27" customFormat="1" ht="30.5" customHeight="1">
      <c r="B43" s="1246" t="s">
        <v>743</v>
      </c>
      <c r="C43" s="1246"/>
      <c r="D43" s="1246"/>
      <c r="E43" s="497"/>
      <c r="F43" s="498"/>
      <c r="G43" s="497"/>
      <c r="H43" s="498"/>
      <c r="I43" s="497"/>
      <c r="J43" s="498"/>
      <c r="K43" s="497"/>
      <c r="L43" s="498"/>
      <c r="M43" s="497"/>
      <c r="N43" s="497"/>
      <c r="O43" s="497"/>
      <c r="P43" s="498"/>
      <c r="Q43" s="497"/>
      <c r="R43" s="498"/>
      <c r="S43" s="497"/>
      <c r="T43" s="497"/>
      <c r="U43" s="497"/>
      <c r="V43" s="497"/>
      <c r="W43" s="497"/>
      <c r="X43" s="497"/>
      <c r="Y43" s="497"/>
      <c r="Z43" s="497"/>
      <c r="AA43" s="497"/>
      <c r="AB43" s="497"/>
      <c r="AC43" s="497"/>
      <c r="AD43" s="497"/>
      <c r="AE43" s="497"/>
      <c r="AF43" s="497"/>
      <c r="AG43" s="497"/>
      <c r="AH43" s="497"/>
      <c r="AI43" s="497"/>
      <c r="AJ43" s="497"/>
      <c r="AK43" s="497"/>
      <c r="AL43" s="497"/>
      <c r="AM43" s="497"/>
      <c r="AN43" s="497"/>
      <c r="AO43" s="497"/>
      <c r="AP43" s="497"/>
      <c r="AQ43" s="497"/>
      <c r="AR43" s="497"/>
    </row>
    <row r="44" spans="2:44" s="27" customFormat="1" ht="30.5" customHeight="1">
      <c r="B44" s="980" t="s">
        <v>542</v>
      </c>
      <c r="C44" s="981"/>
      <c r="D44" s="982"/>
      <c r="E44" s="211"/>
      <c r="F44" s="185"/>
      <c r="G44" s="184"/>
      <c r="H44" s="184"/>
      <c r="I44" s="184"/>
      <c r="J44" s="184"/>
      <c r="K44" s="184"/>
      <c r="L44" s="184"/>
      <c r="M44" s="184"/>
      <c r="N44" s="184"/>
      <c r="O44" s="184"/>
      <c r="P44" s="185"/>
      <c r="Q44" s="184"/>
      <c r="R44" s="185"/>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row>
    <row r="45" spans="2:44" s="418" customFormat="1" ht="18" customHeight="1">
      <c r="B45" s="475" t="s">
        <v>523</v>
      </c>
      <c r="C45" s="1244"/>
      <c r="D45" s="1245"/>
      <c r="E45" s="419">
        <f>E39-SUM(E43:E44)</f>
        <v>0</v>
      </c>
      <c r="F45" s="419">
        <f t="shared" ref="F45:AH45" si="120">F39-SUM(F43:F44)</f>
        <v>0</v>
      </c>
      <c r="G45" s="419">
        <f t="shared" si="120"/>
        <v>0</v>
      </c>
      <c r="H45" s="419">
        <f t="shared" si="120"/>
        <v>0</v>
      </c>
      <c r="I45" s="419">
        <f t="shared" si="120"/>
        <v>0</v>
      </c>
      <c r="J45" s="419">
        <f t="shared" si="120"/>
        <v>0</v>
      </c>
      <c r="K45" s="419">
        <f t="shared" si="120"/>
        <v>0</v>
      </c>
      <c r="L45" s="419">
        <f t="shared" si="120"/>
        <v>0</v>
      </c>
      <c r="M45" s="419">
        <f t="shared" si="120"/>
        <v>0</v>
      </c>
      <c r="N45" s="419">
        <f t="shared" si="120"/>
        <v>0</v>
      </c>
      <c r="O45" s="419">
        <f t="shared" si="120"/>
        <v>0</v>
      </c>
      <c r="P45" s="419">
        <f t="shared" si="120"/>
        <v>0</v>
      </c>
      <c r="Q45" s="419">
        <f t="shared" si="120"/>
        <v>0</v>
      </c>
      <c r="R45" s="419">
        <f t="shared" si="120"/>
        <v>0</v>
      </c>
      <c r="S45" s="419">
        <f t="shared" si="120"/>
        <v>0</v>
      </c>
      <c r="T45" s="419">
        <f t="shared" si="120"/>
        <v>0</v>
      </c>
      <c r="U45" s="419">
        <f t="shared" si="120"/>
        <v>0</v>
      </c>
      <c r="V45" s="419">
        <f t="shared" si="120"/>
        <v>0</v>
      </c>
      <c r="W45" s="419">
        <f t="shared" si="120"/>
        <v>0</v>
      </c>
      <c r="X45" s="419">
        <f t="shared" si="120"/>
        <v>0</v>
      </c>
      <c r="Y45" s="419">
        <f t="shared" si="120"/>
        <v>0</v>
      </c>
      <c r="Z45" s="419">
        <f t="shared" si="120"/>
        <v>0</v>
      </c>
      <c r="AA45" s="419">
        <f t="shared" si="120"/>
        <v>0</v>
      </c>
      <c r="AB45" s="419">
        <f t="shared" si="120"/>
        <v>0</v>
      </c>
      <c r="AC45" s="419">
        <f t="shared" si="120"/>
        <v>0</v>
      </c>
      <c r="AD45" s="419">
        <f t="shared" si="120"/>
        <v>0</v>
      </c>
      <c r="AE45" s="419">
        <f t="shared" si="120"/>
        <v>0</v>
      </c>
      <c r="AF45" s="419">
        <f t="shared" si="120"/>
        <v>0</v>
      </c>
      <c r="AG45" s="419">
        <f t="shared" si="120"/>
        <v>0</v>
      </c>
      <c r="AH45" s="419">
        <f t="shared" si="120"/>
        <v>0</v>
      </c>
      <c r="AI45" s="419">
        <f t="shared" ref="AI45:AR45" si="121">AI39-SUM(AI43:AI44)</f>
        <v>0</v>
      </c>
      <c r="AJ45" s="419">
        <f t="shared" si="121"/>
        <v>0</v>
      </c>
      <c r="AK45" s="419">
        <f t="shared" si="121"/>
        <v>0</v>
      </c>
      <c r="AL45" s="419">
        <f t="shared" si="121"/>
        <v>0</v>
      </c>
      <c r="AM45" s="419">
        <f t="shared" si="121"/>
        <v>0</v>
      </c>
      <c r="AN45" s="419">
        <f t="shared" si="121"/>
        <v>0</v>
      </c>
      <c r="AO45" s="419">
        <f t="shared" si="121"/>
        <v>0</v>
      </c>
      <c r="AP45" s="419">
        <f t="shared" si="121"/>
        <v>0</v>
      </c>
      <c r="AQ45" s="419">
        <f t="shared" si="121"/>
        <v>0</v>
      </c>
      <c r="AR45" s="419">
        <f t="shared" si="121"/>
        <v>0</v>
      </c>
    </row>
    <row r="46" spans="2:44" s="27" customFormat="1" ht="19.5" customHeight="1">
      <c r="B46" s="182" t="s">
        <v>242</v>
      </c>
      <c r="C46" s="183"/>
      <c r="D46" s="417"/>
      <c r="E46" s="211">
        <f>IF(B47&gt;0,MIN(E45,B47),0)</f>
        <v>0</v>
      </c>
      <c r="F46" s="185">
        <f t="shared" ref="F46:X46" si="122">IF(E47&gt;0,MIN(E47,F45),0)</f>
        <v>0</v>
      </c>
      <c r="G46" s="184">
        <f t="shared" si="122"/>
        <v>0</v>
      </c>
      <c r="H46" s="184">
        <f t="shared" si="122"/>
        <v>0</v>
      </c>
      <c r="I46" s="211">
        <f t="shared" si="122"/>
        <v>0</v>
      </c>
      <c r="J46" s="185">
        <f t="shared" si="122"/>
        <v>0</v>
      </c>
      <c r="K46" s="184">
        <f t="shared" si="122"/>
        <v>0</v>
      </c>
      <c r="L46" s="184">
        <f t="shared" si="122"/>
        <v>0</v>
      </c>
      <c r="M46" s="211">
        <f t="shared" si="122"/>
        <v>0</v>
      </c>
      <c r="N46" s="185">
        <f t="shared" si="122"/>
        <v>0</v>
      </c>
      <c r="O46" s="184">
        <f t="shared" si="122"/>
        <v>0</v>
      </c>
      <c r="P46" s="184">
        <f t="shared" si="122"/>
        <v>0</v>
      </c>
      <c r="Q46" s="211">
        <f t="shared" si="122"/>
        <v>0</v>
      </c>
      <c r="R46" s="185">
        <f t="shared" si="122"/>
        <v>0</v>
      </c>
      <c r="S46" s="184">
        <f t="shared" si="122"/>
        <v>0</v>
      </c>
      <c r="T46" s="184">
        <f t="shared" si="122"/>
        <v>0</v>
      </c>
      <c r="U46" s="211">
        <f t="shared" si="122"/>
        <v>0</v>
      </c>
      <c r="V46" s="211">
        <f t="shared" si="122"/>
        <v>0</v>
      </c>
      <c r="W46" s="211">
        <f t="shared" si="122"/>
        <v>0</v>
      </c>
      <c r="X46" s="211">
        <f t="shared" si="122"/>
        <v>0</v>
      </c>
      <c r="Y46" s="211">
        <f t="shared" ref="Y46" si="123">IF(X47&gt;0,MIN(X47,Y45),0)</f>
        <v>0</v>
      </c>
      <c r="Z46" s="211">
        <f t="shared" ref="Z46" si="124">IF(Y47&gt;0,MIN(Y47,Z45),0)</f>
        <v>0</v>
      </c>
      <c r="AA46" s="211">
        <f t="shared" ref="AA46" si="125">IF(Z47&gt;0,MIN(Z47,AA45),0)</f>
        <v>0</v>
      </c>
      <c r="AB46" s="211">
        <f t="shared" ref="AB46" si="126">IF(AA47&gt;0,MIN(AA47,AB45),0)</f>
        <v>0</v>
      </c>
      <c r="AC46" s="211">
        <f t="shared" ref="AC46" si="127">IF(AB47&gt;0,MIN(AB47,AC45),0)</f>
        <v>0</v>
      </c>
      <c r="AD46" s="211">
        <f t="shared" ref="AD46" si="128">IF(AC47&gt;0,MIN(AC47,AD45),0)</f>
        <v>0</v>
      </c>
      <c r="AE46" s="211">
        <f t="shared" ref="AE46" si="129">IF(AD47&gt;0,MIN(AD47,AE45),0)</f>
        <v>0</v>
      </c>
      <c r="AF46" s="211">
        <f t="shared" ref="AF46" si="130">IF(AE47&gt;0,MIN(AE47,AF45),0)</f>
        <v>0</v>
      </c>
      <c r="AG46" s="211">
        <f t="shared" ref="AG46" si="131">IF(AF47&gt;0,MIN(AF47,AG45),0)</f>
        <v>0</v>
      </c>
      <c r="AH46" s="211">
        <f t="shared" ref="AH46" si="132">IF(AG47&gt;0,MIN(AG47,AH45),0)</f>
        <v>0</v>
      </c>
      <c r="AI46" s="211">
        <f t="shared" ref="AI46" si="133">IF(AH47&gt;0,MIN(AH47,AI45),0)</f>
        <v>0</v>
      </c>
      <c r="AJ46" s="211">
        <f t="shared" ref="AJ46" si="134">IF(AI47&gt;0,MIN(AI47,AJ45),0)</f>
        <v>0</v>
      </c>
      <c r="AK46" s="211">
        <f t="shared" ref="AK46" si="135">IF(AJ47&gt;0,MIN(AJ47,AK45),0)</f>
        <v>0</v>
      </c>
      <c r="AL46" s="211">
        <f t="shared" ref="AL46" si="136">IF(AK47&gt;0,MIN(AK47,AL45),0)</f>
        <v>0</v>
      </c>
      <c r="AM46" s="211">
        <f t="shared" ref="AM46" si="137">IF(AL47&gt;0,MIN(AL47,AM45),0)</f>
        <v>0</v>
      </c>
      <c r="AN46" s="211">
        <f t="shared" ref="AN46" si="138">IF(AM47&gt;0,MIN(AM47,AN45),0)</f>
        <v>0</v>
      </c>
      <c r="AO46" s="211">
        <f t="shared" ref="AO46" si="139">IF(AN47&gt;0,MIN(AN47,AO45),0)</f>
        <v>0</v>
      </c>
      <c r="AP46" s="211">
        <f t="shared" ref="AP46" si="140">IF(AO47&gt;0,MIN(AO47,AP45),0)</f>
        <v>0</v>
      </c>
      <c r="AQ46" s="211">
        <f t="shared" ref="AQ46" si="141">IF(AP47&gt;0,MIN(AP47,AQ45),0)</f>
        <v>0</v>
      </c>
      <c r="AR46" s="211">
        <f t="shared" ref="AR46" si="142">IF(AQ47&gt;0,MIN(AQ47,AR45),0)</f>
        <v>0</v>
      </c>
    </row>
    <row r="47" spans="2:44" s="299" customFormat="1" ht="16.75" customHeight="1">
      <c r="B47" s="300">
        <f>DDF</f>
        <v>0</v>
      </c>
      <c r="C47" s="1230" t="s">
        <v>716</v>
      </c>
      <c r="D47" s="1231"/>
      <c r="E47" s="298">
        <f>B47-E46</f>
        <v>0</v>
      </c>
      <c r="F47" s="298">
        <f t="shared" ref="F47:X47" si="143">E47-F46</f>
        <v>0</v>
      </c>
      <c r="G47" s="298">
        <f t="shared" si="143"/>
        <v>0</v>
      </c>
      <c r="H47" s="298">
        <f t="shared" si="143"/>
        <v>0</v>
      </c>
      <c r="I47" s="298">
        <f t="shared" si="143"/>
        <v>0</v>
      </c>
      <c r="J47" s="298">
        <f t="shared" si="143"/>
        <v>0</v>
      </c>
      <c r="K47" s="298">
        <f t="shared" si="143"/>
        <v>0</v>
      </c>
      <c r="L47" s="298">
        <f t="shared" si="143"/>
        <v>0</v>
      </c>
      <c r="M47" s="298">
        <f t="shared" si="143"/>
        <v>0</v>
      </c>
      <c r="N47" s="298">
        <f t="shared" si="143"/>
        <v>0</v>
      </c>
      <c r="O47" s="298">
        <f t="shared" si="143"/>
        <v>0</v>
      </c>
      <c r="P47" s="298">
        <f t="shared" si="143"/>
        <v>0</v>
      </c>
      <c r="Q47" s="298">
        <f t="shared" si="143"/>
        <v>0</v>
      </c>
      <c r="R47" s="298">
        <f t="shared" si="143"/>
        <v>0</v>
      </c>
      <c r="S47" s="298">
        <f t="shared" si="143"/>
        <v>0</v>
      </c>
      <c r="T47" s="298">
        <f t="shared" si="143"/>
        <v>0</v>
      </c>
      <c r="U47" s="298">
        <f t="shared" si="143"/>
        <v>0</v>
      </c>
      <c r="V47" s="298">
        <f t="shared" si="143"/>
        <v>0</v>
      </c>
      <c r="W47" s="298">
        <f t="shared" si="143"/>
        <v>0</v>
      </c>
      <c r="X47" s="298">
        <f t="shared" si="143"/>
        <v>0</v>
      </c>
      <c r="Y47" s="298">
        <f t="shared" ref="Y47" si="144">X47-Y46</f>
        <v>0</v>
      </c>
      <c r="Z47" s="298">
        <f t="shared" ref="Z47" si="145">Y47-Z46</f>
        <v>0</v>
      </c>
      <c r="AA47" s="298">
        <f t="shared" ref="AA47" si="146">Z47-AA46</f>
        <v>0</v>
      </c>
      <c r="AB47" s="298">
        <f t="shared" ref="AB47" si="147">AA47-AB46</f>
        <v>0</v>
      </c>
      <c r="AC47" s="298">
        <f t="shared" ref="AC47" si="148">AB47-AC46</f>
        <v>0</v>
      </c>
      <c r="AD47" s="298">
        <f t="shared" ref="AD47" si="149">AC47-AD46</f>
        <v>0</v>
      </c>
      <c r="AE47" s="298">
        <f t="shared" ref="AE47" si="150">AD47-AE46</f>
        <v>0</v>
      </c>
      <c r="AF47" s="298">
        <f t="shared" ref="AF47" si="151">AE47-AF46</f>
        <v>0</v>
      </c>
      <c r="AG47" s="298">
        <f t="shared" ref="AG47" si="152">AF47-AG46</f>
        <v>0</v>
      </c>
      <c r="AH47" s="298">
        <f t="shared" ref="AH47" si="153">AG47-AH46</f>
        <v>0</v>
      </c>
      <c r="AI47" s="298">
        <f t="shared" ref="AI47" si="154">AH47-AI46</f>
        <v>0</v>
      </c>
      <c r="AJ47" s="298">
        <f t="shared" ref="AJ47" si="155">AI47-AJ46</f>
        <v>0</v>
      </c>
      <c r="AK47" s="298">
        <f t="shared" ref="AK47" si="156">AJ47-AK46</f>
        <v>0</v>
      </c>
      <c r="AL47" s="298">
        <f t="shared" ref="AL47" si="157">AK47-AL46</f>
        <v>0</v>
      </c>
      <c r="AM47" s="298">
        <f t="shared" ref="AM47" si="158">AL47-AM46</f>
        <v>0</v>
      </c>
      <c r="AN47" s="298">
        <f t="shared" ref="AN47" si="159">AM47-AN46</f>
        <v>0</v>
      </c>
      <c r="AO47" s="298">
        <f t="shared" ref="AO47" si="160">AN47-AO46</f>
        <v>0</v>
      </c>
      <c r="AP47" s="298">
        <f t="shared" ref="AP47" si="161">AO47-AP46</f>
        <v>0</v>
      </c>
      <c r="AQ47" s="298">
        <f t="shared" ref="AQ47" si="162">AP47-AQ46</f>
        <v>0</v>
      </c>
      <c r="AR47" s="298">
        <f t="shared" ref="AR47" si="163">AQ47-AR46</f>
        <v>0</v>
      </c>
    </row>
    <row r="48" spans="2:44" s="299" customFormat="1" ht="12.75" customHeight="1">
      <c r="B48" s="301"/>
      <c r="C48" s="300"/>
      <c r="D48" s="300"/>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row>
    <row r="49" spans="2:126" s="27" customFormat="1" ht="14">
      <c r="B49" s="476" t="s">
        <v>470</v>
      </c>
      <c r="C49" s="78"/>
      <c r="D49" s="340"/>
      <c r="E49" s="421">
        <f>E45-E46</f>
        <v>0</v>
      </c>
      <c r="F49" s="421">
        <f t="shared" ref="F49:AH49" si="164">F45-F46</f>
        <v>0</v>
      </c>
      <c r="G49" s="421">
        <f t="shared" si="164"/>
        <v>0</v>
      </c>
      <c r="H49" s="421">
        <f t="shared" si="164"/>
        <v>0</v>
      </c>
      <c r="I49" s="421">
        <f t="shared" si="164"/>
        <v>0</v>
      </c>
      <c r="J49" s="421">
        <f t="shared" si="164"/>
        <v>0</v>
      </c>
      <c r="K49" s="421">
        <f t="shared" si="164"/>
        <v>0</v>
      </c>
      <c r="L49" s="421">
        <f t="shared" si="164"/>
        <v>0</v>
      </c>
      <c r="M49" s="421">
        <f t="shared" si="164"/>
        <v>0</v>
      </c>
      <c r="N49" s="421">
        <f t="shared" si="164"/>
        <v>0</v>
      </c>
      <c r="O49" s="421">
        <f t="shared" si="164"/>
        <v>0</v>
      </c>
      <c r="P49" s="421">
        <f t="shared" si="164"/>
        <v>0</v>
      </c>
      <c r="Q49" s="421">
        <f t="shared" si="164"/>
        <v>0</v>
      </c>
      <c r="R49" s="421">
        <f t="shared" si="164"/>
        <v>0</v>
      </c>
      <c r="S49" s="421">
        <f t="shared" si="164"/>
        <v>0</v>
      </c>
      <c r="T49" s="421">
        <f t="shared" si="164"/>
        <v>0</v>
      </c>
      <c r="U49" s="421">
        <f t="shared" si="164"/>
        <v>0</v>
      </c>
      <c r="V49" s="421">
        <f t="shared" si="164"/>
        <v>0</v>
      </c>
      <c r="W49" s="421">
        <f t="shared" si="164"/>
        <v>0</v>
      </c>
      <c r="X49" s="421">
        <f t="shared" si="164"/>
        <v>0</v>
      </c>
      <c r="Y49" s="421">
        <f t="shared" si="164"/>
        <v>0</v>
      </c>
      <c r="Z49" s="421">
        <f t="shared" si="164"/>
        <v>0</v>
      </c>
      <c r="AA49" s="421">
        <f t="shared" si="164"/>
        <v>0</v>
      </c>
      <c r="AB49" s="421">
        <f t="shared" si="164"/>
        <v>0</v>
      </c>
      <c r="AC49" s="421">
        <f t="shared" si="164"/>
        <v>0</v>
      </c>
      <c r="AD49" s="421">
        <f t="shared" si="164"/>
        <v>0</v>
      </c>
      <c r="AE49" s="421">
        <f t="shared" si="164"/>
        <v>0</v>
      </c>
      <c r="AF49" s="421">
        <f t="shared" si="164"/>
        <v>0</v>
      </c>
      <c r="AG49" s="421">
        <f t="shared" si="164"/>
        <v>0</v>
      </c>
      <c r="AH49" s="421">
        <f t="shared" si="164"/>
        <v>0</v>
      </c>
      <c r="AI49" s="421">
        <f t="shared" ref="AI49:AR49" si="165">AI45-AI46</f>
        <v>0</v>
      </c>
      <c r="AJ49" s="421">
        <f t="shared" si="165"/>
        <v>0</v>
      </c>
      <c r="AK49" s="421">
        <f t="shared" si="165"/>
        <v>0</v>
      </c>
      <c r="AL49" s="421">
        <f t="shared" si="165"/>
        <v>0</v>
      </c>
      <c r="AM49" s="421">
        <f t="shared" si="165"/>
        <v>0</v>
      </c>
      <c r="AN49" s="421">
        <f t="shared" si="165"/>
        <v>0</v>
      </c>
      <c r="AO49" s="421">
        <f t="shared" si="165"/>
        <v>0</v>
      </c>
      <c r="AP49" s="421">
        <f t="shared" si="165"/>
        <v>0</v>
      </c>
      <c r="AQ49" s="421">
        <f t="shared" si="165"/>
        <v>0</v>
      </c>
      <c r="AR49" s="421">
        <f t="shared" si="165"/>
        <v>0</v>
      </c>
    </row>
    <row r="50" spans="2:126" s="89" customFormat="1" ht="14.5">
      <c r="B50" s="341" t="s">
        <v>162</v>
      </c>
      <c r="C50" s="342"/>
      <c r="D50" s="343"/>
      <c r="E50" s="96" t="str">
        <f t="shared" ref="E50:AH50" si="166">IFERROR(E49/units,"-")</f>
        <v>-</v>
      </c>
      <c r="F50" s="96" t="str">
        <f t="shared" si="166"/>
        <v>-</v>
      </c>
      <c r="G50" s="96" t="str">
        <f t="shared" si="166"/>
        <v>-</v>
      </c>
      <c r="H50" s="96" t="str">
        <f t="shared" si="166"/>
        <v>-</v>
      </c>
      <c r="I50" s="96" t="str">
        <f t="shared" si="166"/>
        <v>-</v>
      </c>
      <c r="J50" s="96" t="str">
        <f t="shared" si="166"/>
        <v>-</v>
      </c>
      <c r="K50" s="96" t="str">
        <f t="shared" si="166"/>
        <v>-</v>
      </c>
      <c r="L50" s="96" t="str">
        <f t="shared" si="166"/>
        <v>-</v>
      </c>
      <c r="M50" s="96" t="str">
        <f t="shared" si="166"/>
        <v>-</v>
      </c>
      <c r="N50" s="96" t="str">
        <f t="shared" si="166"/>
        <v>-</v>
      </c>
      <c r="O50" s="96" t="str">
        <f t="shared" si="166"/>
        <v>-</v>
      </c>
      <c r="P50" s="96" t="str">
        <f t="shared" si="166"/>
        <v>-</v>
      </c>
      <c r="Q50" s="96" t="str">
        <f t="shared" si="166"/>
        <v>-</v>
      </c>
      <c r="R50" s="96" t="str">
        <f t="shared" si="166"/>
        <v>-</v>
      </c>
      <c r="S50" s="96" t="str">
        <f t="shared" si="166"/>
        <v>-</v>
      </c>
      <c r="T50" s="96" t="str">
        <f t="shared" si="166"/>
        <v>-</v>
      </c>
      <c r="U50" s="96" t="str">
        <f t="shared" si="166"/>
        <v>-</v>
      </c>
      <c r="V50" s="96" t="str">
        <f t="shared" si="166"/>
        <v>-</v>
      </c>
      <c r="W50" s="96" t="str">
        <f t="shared" si="166"/>
        <v>-</v>
      </c>
      <c r="X50" s="96" t="str">
        <f t="shared" si="166"/>
        <v>-</v>
      </c>
      <c r="Y50" s="96" t="str">
        <f t="shared" si="166"/>
        <v>-</v>
      </c>
      <c r="Z50" s="96" t="str">
        <f t="shared" si="166"/>
        <v>-</v>
      </c>
      <c r="AA50" s="96" t="str">
        <f t="shared" si="166"/>
        <v>-</v>
      </c>
      <c r="AB50" s="96" t="str">
        <f t="shared" si="166"/>
        <v>-</v>
      </c>
      <c r="AC50" s="96" t="str">
        <f t="shared" si="166"/>
        <v>-</v>
      </c>
      <c r="AD50" s="96" t="str">
        <f t="shared" si="166"/>
        <v>-</v>
      </c>
      <c r="AE50" s="96" t="str">
        <f t="shared" si="166"/>
        <v>-</v>
      </c>
      <c r="AF50" s="96" t="str">
        <f t="shared" si="166"/>
        <v>-</v>
      </c>
      <c r="AG50" s="96" t="str">
        <f t="shared" si="166"/>
        <v>-</v>
      </c>
      <c r="AH50" s="96" t="str">
        <f t="shared" si="166"/>
        <v>-</v>
      </c>
      <c r="AI50" s="96" t="str">
        <f t="shared" ref="AI50:AR50" si="167">IFERROR(AI49/units,"-")</f>
        <v>-</v>
      </c>
      <c r="AJ50" s="96" t="str">
        <f t="shared" si="167"/>
        <v>-</v>
      </c>
      <c r="AK50" s="96" t="str">
        <f t="shared" si="167"/>
        <v>-</v>
      </c>
      <c r="AL50" s="96" t="str">
        <f t="shared" si="167"/>
        <v>-</v>
      </c>
      <c r="AM50" s="96" t="str">
        <f t="shared" si="167"/>
        <v>-</v>
      </c>
      <c r="AN50" s="96" t="str">
        <f t="shared" si="167"/>
        <v>-</v>
      </c>
      <c r="AO50" s="96" t="str">
        <f t="shared" si="167"/>
        <v>-</v>
      </c>
      <c r="AP50" s="96" t="str">
        <f t="shared" si="167"/>
        <v>-</v>
      </c>
      <c r="AQ50" s="96" t="str">
        <f t="shared" si="167"/>
        <v>-</v>
      </c>
      <c r="AR50" s="96" t="str">
        <f t="shared" si="167"/>
        <v>-</v>
      </c>
    </row>
    <row r="51" spans="2:126" s="27" customFormat="1" ht="18" customHeight="1">
      <c r="B51" s="183"/>
      <c r="C51" s="183"/>
      <c r="D51" s="163"/>
      <c r="E51" s="95" t="s">
        <v>145</v>
      </c>
      <c r="F51" s="82" t="s">
        <v>145</v>
      </c>
      <c r="G51" s="72" t="s">
        <v>145</v>
      </c>
      <c r="H51" s="82" t="s">
        <v>145</v>
      </c>
      <c r="I51" s="82" t="s">
        <v>145</v>
      </c>
      <c r="J51" s="72" t="s">
        <v>145</v>
      </c>
      <c r="K51" s="82" t="s">
        <v>145</v>
      </c>
      <c r="L51" s="72" t="s">
        <v>145</v>
      </c>
      <c r="M51" s="82" t="s">
        <v>145</v>
      </c>
      <c r="N51" s="82" t="s">
        <v>145</v>
      </c>
      <c r="O51" s="82" t="s">
        <v>145</v>
      </c>
      <c r="P51" s="72" t="s">
        <v>145</v>
      </c>
      <c r="Q51" s="82" t="s">
        <v>145</v>
      </c>
      <c r="R51" s="72" t="s">
        <v>145</v>
      </c>
      <c r="S51" s="82" t="s">
        <v>145</v>
      </c>
      <c r="T51" s="82" t="s">
        <v>145</v>
      </c>
      <c r="U51" s="82" t="s">
        <v>145</v>
      </c>
      <c r="V51" s="82" t="s">
        <v>145</v>
      </c>
      <c r="W51" s="82" t="s">
        <v>145</v>
      </c>
      <c r="X51" s="82" t="s">
        <v>145</v>
      </c>
      <c r="Y51" s="82" t="s">
        <v>145</v>
      </c>
      <c r="Z51" s="82" t="s">
        <v>145</v>
      </c>
      <c r="AA51" s="82" t="s">
        <v>145</v>
      </c>
      <c r="AB51" s="82" t="s">
        <v>145</v>
      </c>
      <c r="AC51" s="82" t="s">
        <v>145</v>
      </c>
      <c r="AD51" s="82" t="s">
        <v>145</v>
      </c>
      <c r="AE51" s="82" t="s">
        <v>145</v>
      </c>
      <c r="AF51" s="82" t="s">
        <v>145</v>
      </c>
      <c r="AG51" s="82" t="s">
        <v>145</v>
      </c>
      <c r="AH51" s="82" t="s">
        <v>145</v>
      </c>
      <c r="AI51" s="82" t="s">
        <v>145</v>
      </c>
      <c r="AJ51" s="82" t="s">
        <v>145</v>
      </c>
      <c r="AK51" s="82" t="s">
        <v>145</v>
      </c>
      <c r="AL51" s="82" t="s">
        <v>145</v>
      </c>
      <c r="AM51" s="82" t="s">
        <v>145</v>
      </c>
      <c r="AN51" s="82" t="s">
        <v>145</v>
      </c>
      <c r="AO51" s="82" t="s">
        <v>145</v>
      </c>
      <c r="AP51" s="82" t="s">
        <v>145</v>
      </c>
      <c r="AQ51" s="82" t="s">
        <v>145</v>
      </c>
      <c r="AR51" s="82" t="s">
        <v>145</v>
      </c>
    </row>
    <row r="52" spans="2:126" s="27" customFormat="1" ht="15" customHeight="1">
      <c r="B52" s="163"/>
      <c r="C52" s="1238"/>
      <c r="D52" s="1238"/>
      <c r="E52" s="87">
        <v>1</v>
      </c>
      <c r="F52" s="86">
        <f t="shared" ref="F52:S52" si="168">E52+1</f>
        <v>2</v>
      </c>
      <c r="G52" s="74">
        <f t="shared" si="168"/>
        <v>3</v>
      </c>
      <c r="H52" s="86">
        <f t="shared" si="168"/>
        <v>4</v>
      </c>
      <c r="I52" s="86">
        <f t="shared" si="168"/>
        <v>5</v>
      </c>
      <c r="J52" s="74">
        <f t="shared" si="168"/>
        <v>6</v>
      </c>
      <c r="K52" s="86">
        <f t="shared" si="168"/>
        <v>7</v>
      </c>
      <c r="L52" s="74">
        <f t="shared" si="168"/>
        <v>8</v>
      </c>
      <c r="M52" s="86">
        <f t="shared" si="168"/>
        <v>9</v>
      </c>
      <c r="N52" s="86">
        <f t="shared" si="168"/>
        <v>10</v>
      </c>
      <c r="O52" s="86">
        <f t="shared" si="168"/>
        <v>11</v>
      </c>
      <c r="P52" s="74">
        <f t="shared" si="168"/>
        <v>12</v>
      </c>
      <c r="Q52" s="86">
        <f t="shared" si="168"/>
        <v>13</v>
      </c>
      <c r="R52" s="74">
        <f t="shared" si="168"/>
        <v>14</v>
      </c>
      <c r="S52" s="86">
        <f t="shared" si="168"/>
        <v>15</v>
      </c>
      <c r="T52" s="86">
        <f>S52+1</f>
        <v>16</v>
      </c>
      <c r="U52" s="86">
        <f>T52+1</f>
        <v>17</v>
      </c>
      <c r="V52" s="86">
        <f>U52+1</f>
        <v>18</v>
      </c>
      <c r="W52" s="86">
        <f>V52+1</f>
        <v>19</v>
      </c>
      <c r="X52" s="86">
        <f>W52+1</f>
        <v>20</v>
      </c>
      <c r="Y52" s="86">
        <f t="shared" ref="Y52:AH52" si="169">X52+1</f>
        <v>21</v>
      </c>
      <c r="Z52" s="86">
        <f t="shared" si="169"/>
        <v>22</v>
      </c>
      <c r="AA52" s="86">
        <f t="shared" si="169"/>
        <v>23</v>
      </c>
      <c r="AB52" s="86">
        <f t="shared" si="169"/>
        <v>24</v>
      </c>
      <c r="AC52" s="86">
        <f t="shared" si="169"/>
        <v>25</v>
      </c>
      <c r="AD52" s="86">
        <f t="shared" si="169"/>
        <v>26</v>
      </c>
      <c r="AE52" s="86">
        <f t="shared" si="169"/>
        <v>27</v>
      </c>
      <c r="AF52" s="86">
        <f t="shared" si="169"/>
        <v>28</v>
      </c>
      <c r="AG52" s="86">
        <f t="shared" si="169"/>
        <v>29</v>
      </c>
      <c r="AH52" s="86">
        <f t="shared" si="169"/>
        <v>30</v>
      </c>
      <c r="AI52" s="86">
        <f t="shared" ref="AI52" si="170">AH52+1</f>
        <v>31</v>
      </c>
      <c r="AJ52" s="86">
        <f t="shared" ref="AJ52" si="171">AI52+1</f>
        <v>32</v>
      </c>
      <c r="AK52" s="86">
        <f t="shared" ref="AK52" si="172">AJ52+1</f>
        <v>33</v>
      </c>
      <c r="AL52" s="86">
        <f t="shared" ref="AL52" si="173">AK52+1</f>
        <v>34</v>
      </c>
      <c r="AM52" s="86">
        <f t="shared" ref="AM52" si="174">AL52+1</f>
        <v>35</v>
      </c>
      <c r="AN52" s="86">
        <f t="shared" ref="AN52" si="175">AM52+1</f>
        <v>36</v>
      </c>
      <c r="AO52" s="86">
        <f t="shared" ref="AO52" si="176">AN52+1</f>
        <v>37</v>
      </c>
      <c r="AP52" s="86">
        <f t="shared" ref="AP52" si="177">AO52+1</f>
        <v>38</v>
      </c>
      <c r="AQ52" s="86">
        <f t="shared" ref="AQ52" si="178">AP52+1</f>
        <v>39</v>
      </c>
      <c r="AR52" s="86">
        <f t="shared" ref="AR52" si="179">AQ52+1</f>
        <v>40</v>
      </c>
    </row>
    <row r="53" spans="2:126" s="27" customFormat="1" ht="8.75" customHeight="1">
      <c r="B53" s="163"/>
      <c r="C53" s="104"/>
      <c r="D53" s="104"/>
      <c r="E53" s="73"/>
      <c r="F53" s="73"/>
      <c r="G53" s="73"/>
      <c r="H53" s="73"/>
      <c r="I53" s="73"/>
      <c r="J53" s="73"/>
      <c r="K53" s="73"/>
      <c r="L53" s="73"/>
      <c r="M53" s="73"/>
      <c r="N53" s="73"/>
      <c r="O53" s="73"/>
      <c r="P53" s="73"/>
      <c r="Q53" s="73"/>
      <c r="R53" s="73"/>
      <c r="S53" s="73"/>
      <c r="T53" s="73"/>
      <c r="U53" s="73"/>
      <c r="V53" s="73"/>
      <c r="W53" s="73"/>
      <c r="X53" s="73"/>
    </row>
    <row r="54" spans="2:126" s="27" customFormat="1">
      <c r="E54" s="1265" t="s">
        <v>543</v>
      </c>
      <c r="F54" s="1265"/>
      <c r="G54" s="1265"/>
      <c r="H54" s="1265"/>
      <c r="I54" s="1229"/>
      <c r="J54" s="1229"/>
      <c r="K54" s="1229"/>
      <c r="L54" s="1229"/>
      <c r="M54" s="1229"/>
      <c r="O54" s="1234" t="s">
        <v>829</v>
      </c>
      <c r="P54" s="1235"/>
      <c r="Q54" s="1235"/>
      <c r="R54" s="1232">
        <f>DDF-(SUM('7)Operating Proforma'!E46:S46))</f>
        <v>0</v>
      </c>
      <c r="S54" s="1232"/>
      <c r="T54" s="73"/>
      <c r="U54" s="73"/>
      <c r="V54" s="73"/>
      <c r="W54" s="73"/>
      <c r="X54" s="73"/>
    </row>
    <row r="55" spans="2:126" s="27" customFormat="1" ht="15.25" customHeight="1">
      <c r="C55" s="559"/>
      <c r="D55" s="559"/>
      <c r="O55" s="1235" t="s">
        <v>471</v>
      </c>
      <c r="P55" s="1235"/>
      <c r="Q55" s="1235"/>
      <c r="R55" s="1233">
        <f>'3)Sources &amp; Uses'!F28-(SUM(E44:S44))</f>
        <v>0</v>
      </c>
      <c r="S55" s="1233"/>
    </row>
    <row r="56" spans="2:126" s="27" customFormat="1" ht="15.25" customHeight="1">
      <c r="B56" s="75" t="s">
        <v>653</v>
      </c>
      <c r="C56" s="559"/>
      <c r="D56" s="559"/>
      <c r="O56" s="420"/>
      <c r="P56" s="339"/>
      <c r="R56" s="380"/>
    </row>
    <row r="57" spans="2:126" s="46" customFormat="1" ht="15.75" customHeight="1">
      <c r="B57" s="1226"/>
      <c r="C57" s="1226"/>
      <c r="D57" s="1226"/>
      <c r="E57" s="567" t="s">
        <v>81</v>
      </c>
      <c r="F57" s="567" t="s">
        <v>502</v>
      </c>
      <c r="G57" s="567" t="s">
        <v>644</v>
      </c>
      <c r="H57" s="567" t="s">
        <v>82</v>
      </c>
      <c r="I57" s="567" t="s">
        <v>83</v>
      </c>
      <c r="J57" s="567" t="s">
        <v>565</v>
      </c>
      <c r="K57" s="567" t="s">
        <v>566</v>
      </c>
      <c r="L57" s="567" t="s">
        <v>567</v>
      </c>
      <c r="M57" s="567" t="s">
        <v>568</v>
      </c>
      <c r="N57" s="567" t="s">
        <v>184</v>
      </c>
      <c r="O57" s="567" t="s">
        <v>569</v>
      </c>
      <c r="P57" s="567" t="s">
        <v>570</v>
      </c>
      <c r="Q57" s="567" t="s">
        <v>571</v>
      </c>
      <c r="R57" s="567" t="s">
        <v>572</v>
      </c>
      <c r="S57" s="567" t="s">
        <v>185</v>
      </c>
      <c r="T57" s="567" t="s">
        <v>601</v>
      </c>
      <c r="U57" s="567" t="s">
        <v>602</v>
      </c>
      <c r="V57" s="567" t="s">
        <v>603</v>
      </c>
      <c r="W57" s="567" t="s">
        <v>604</v>
      </c>
      <c r="X57" s="567" t="s">
        <v>605</v>
      </c>
      <c r="Y57" s="567" t="s">
        <v>801</v>
      </c>
      <c r="Z57" s="567" t="s">
        <v>802</v>
      </c>
      <c r="AA57" s="567" t="s">
        <v>803</v>
      </c>
      <c r="AB57" s="567" t="s">
        <v>804</v>
      </c>
      <c r="AC57" s="567" t="s">
        <v>805</v>
      </c>
      <c r="AD57" s="567" t="s">
        <v>806</v>
      </c>
      <c r="AE57" s="567" t="s">
        <v>807</v>
      </c>
      <c r="AF57" s="567" t="s">
        <v>808</v>
      </c>
      <c r="AG57" s="567" t="s">
        <v>809</v>
      </c>
      <c r="AH57" s="567" t="s">
        <v>810</v>
      </c>
      <c r="AI57" s="567" t="s">
        <v>842</v>
      </c>
      <c r="AJ57" s="567" t="s">
        <v>843</v>
      </c>
      <c r="AK57" s="567" t="s">
        <v>844</v>
      </c>
      <c r="AL57" s="567" t="s">
        <v>845</v>
      </c>
      <c r="AM57" s="567" t="s">
        <v>846</v>
      </c>
      <c r="AN57" s="567" t="s">
        <v>847</v>
      </c>
      <c r="AO57" s="567" t="s">
        <v>848</v>
      </c>
      <c r="AP57" s="567" t="s">
        <v>849</v>
      </c>
      <c r="AQ57" s="567" t="s">
        <v>850</v>
      </c>
      <c r="AR57" s="567" t="s">
        <v>851</v>
      </c>
      <c r="AS57" s="568"/>
      <c r="BQ57" s="569"/>
      <c r="BR57" s="570"/>
      <c r="BS57" s="571"/>
      <c r="BT57" s="571"/>
      <c r="BU57" s="571"/>
      <c r="BV57" s="571"/>
      <c r="BW57" s="571"/>
      <c r="BX57" s="571"/>
      <c r="BY57" s="571"/>
      <c r="BZ57" s="571"/>
      <c r="CA57" s="571"/>
      <c r="CB57" s="571"/>
      <c r="CC57" s="571"/>
      <c r="CD57" s="571"/>
      <c r="CE57" s="571"/>
      <c r="CF57" s="571"/>
      <c r="CG57" s="571"/>
      <c r="CH57" s="571"/>
      <c r="CI57" s="571"/>
      <c r="CJ57" s="571"/>
      <c r="CK57" s="571"/>
      <c r="CL57" s="571"/>
      <c r="CM57" s="571"/>
      <c r="CN57" s="571"/>
      <c r="CO57" s="571"/>
      <c r="CP57" s="571"/>
      <c r="CQ57" s="571"/>
      <c r="CR57" s="571"/>
      <c r="CS57" s="571"/>
      <c r="CT57" s="571"/>
      <c r="CU57" s="571"/>
      <c r="CV57" s="571"/>
      <c r="CW57" s="571"/>
      <c r="CX57" s="571"/>
      <c r="CY57" s="571"/>
      <c r="CZ57" s="571"/>
      <c r="DA57" s="571"/>
      <c r="DB57" s="571"/>
      <c r="DC57" s="571"/>
      <c r="DD57" s="571"/>
      <c r="DE57" s="571"/>
      <c r="DF57" s="571"/>
      <c r="DG57" s="571"/>
      <c r="DH57" s="571"/>
      <c r="DI57" s="571"/>
      <c r="DJ57" s="571"/>
      <c r="DK57" s="571"/>
      <c r="DL57" s="571"/>
      <c r="DM57" s="571"/>
      <c r="DN57" s="571"/>
      <c r="DO57" s="571"/>
      <c r="DP57" s="571"/>
      <c r="DQ57" s="571"/>
      <c r="DR57" s="571"/>
      <c r="DS57" s="570"/>
      <c r="DT57" s="570"/>
      <c r="DU57" s="570"/>
      <c r="DV57" s="570"/>
    </row>
    <row r="58" spans="2:126" s="575" customFormat="1" ht="15.75" customHeight="1">
      <c r="B58" s="576"/>
      <c r="C58" s="625"/>
      <c r="D58" s="625" t="s">
        <v>645</v>
      </c>
      <c r="E58" s="577">
        <f>'3)Sources &amp; Uses'!E142</f>
        <v>0</v>
      </c>
      <c r="F58" s="577">
        <f t="shared" ref="F58:X58" si="180">E64</f>
        <v>0</v>
      </c>
      <c r="G58" s="577">
        <f t="shared" si="180"/>
        <v>0</v>
      </c>
      <c r="H58" s="577">
        <f t="shared" si="180"/>
        <v>0</v>
      </c>
      <c r="I58" s="577">
        <f t="shared" si="180"/>
        <v>0</v>
      </c>
      <c r="J58" s="577">
        <f t="shared" si="180"/>
        <v>0</v>
      </c>
      <c r="K58" s="577">
        <f t="shared" si="180"/>
        <v>0</v>
      </c>
      <c r="L58" s="577">
        <f t="shared" si="180"/>
        <v>0</v>
      </c>
      <c r="M58" s="577">
        <f t="shared" si="180"/>
        <v>0</v>
      </c>
      <c r="N58" s="577">
        <f t="shared" si="180"/>
        <v>0</v>
      </c>
      <c r="O58" s="577">
        <f t="shared" si="180"/>
        <v>0</v>
      </c>
      <c r="P58" s="577">
        <f t="shared" si="180"/>
        <v>0</v>
      </c>
      <c r="Q58" s="577">
        <f t="shared" si="180"/>
        <v>0</v>
      </c>
      <c r="R58" s="577">
        <f t="shared" si="180"/>
        <v>0</v>
      </c>
      <c r="S58" s="577">
        <f t="shared" si="180"/>
        <v>0</v>
      </c>
      <c r="T58" s="577">
        <f t="shared" si="180"/>
        <v>0</v>
      </c>
      <c r="U58" s="577">
        <f t="shared" si="180"/>
        <v>0</v>
      </c>
      <c r="V58" s="577">
        <f t="shared" si="180"/>
        <v>0</v>
      </c>
      <c r="W58" s="577">
        <f t="shared" si="180"/>
        <v>0</v>
      </c>
      <c r="X58" s="577">
        <f t="shared" si="180"/>
        <v>0</v>
      </c>
      <c r="Y58" s="577">
        <f t="shared" ref="Y58" si="181">X64</f>
        <v>0</v>
      </c>
      <c r="Z58" s="577">
        <f t="shared" ref="Z58" si="182">Y64</f>
        <v>0</v>
      </c>
      <c r="AA58" s="577">
        <f t="shared" ref="AA58" si="183">Z64</f>
        <v>0</v>
      </c>
      <c r="AB58" s="577">
        <f t="shared" ref="AB58" si="184">AA64</f>
        <v>0</v>
      </c>
      <c r="AC58" s="577">
        <f t="shared" ref="AC58" si="185">AB64</f>
        <v>0</v>
      </c>
      <c r="AD58" s="577">
        <f t="shared" ref="AD58" si="186">AC64</f>
        <v>0</v>
      </c>
      <c r="AE58" s="577">
        <f t="shared" ref="AE58" si="187">AD64</f>
        <v>0</v>
      </c>
      <c r="AF58" s="577">
        <f t="shared" ref="AF58" si="188">AE64</f>
        <v>0</v>
      </c>
      <c r="AG58" s="577">
        <f t="shared" ref="AG58" si="189">AF64</f>
        <v>0</v>
      </c>
      <c r="AH58" s="577">
        <f t="shared" ref="AH58" si="190">AG64</f>
        <v>0</v>
      </c>
      <c r="AI58" s="577">
        <f t="shared" ref="AI58" si="191">AH64</f>
        <v>0</v>
      </c>
      <c r="AJ58" s="577">
        <f t="shared" ref="AJ58" si="192">AI64</f>
        <v>0</v>
      </c>
      <c r="AK58" s="577">
        <f t="shared" ref="AK58" si="193">AJ64</f>
        <v>0</v>
      </c>
      <c r="AL58" s="577">
        <f t="shared" ref="AL58" si="194">AK64</f>
        <v>0</v>
      </c>
      <c r="AM58" s="577">
        <f t="shared" ref="AM58" si="195">AL64</f>
        <v>0</v>
      </c>
      <c r="AN58" s="577">
        <f t="shared" ref="AN58" si="196">AM64</f>
        <v>0</v>
      </c>
      <c r="AO58" s="577">
        <f t="shared" ref="AO58" si="197">AN64</f>
        <v>0</v>
      </c>
      <c r="AP58" s="577">
        <f t="shared" ref="AP58" si="198">AO64</f>
        <v>0</v>
      </c>
      <c r="AQ58" s="577">
        <f t="shared" ref="AQ58" si="199">AP64</f>
        <v>0</v>
      </c>
      <c r="AR58" s="577">
        <f t="shared" ref="AR58" si="200">AQ64</f>
        <v>0</v>
      </c>
      <c r="AS58" s="576"/>
      <c r="AT58" s="576"/>
      <c r="AU58" s="576"/>
      <c r="AV58" s="576"/>
      <c r="AW58" s="576"/>
      <c r="AX58" s="576"/>
      <c r="AY58" s="576"/>
      <c r="AZ58" s="576"/>
      <c r="BA58" s="576"/>
      <c r="BB58" s="576"/>
      <c r="BC58" s="576"/>
      <c r="BD58" s="576"/>
      <c r="BE58" s="576"/>
      <c r="BF58" s="576"/>
      <c r="BG58" s="576"/>
      <c r="BH58" s="576"/>
      <c r="BI58" s="576"/>
      <c r="BJ58" s="576"/>
      <c r="BK58" s="576"/>
      <c r="BL58" s="576"/>
      <c r="BM58" s="576"/>
      <c r="BN58" s="576"/>
      <c r="BO58" s="576"/>
      <c r="BP58" s="576"/>
      <c r="BQ58" s="579"/>
      <c r="BR58" s="576"/>
      <c r="BS58" s="580"/>
      <c r="BT58" s="580"/>
      <c r="BU58" s="580"/>
      <c r="BV58" s="580"/>
      <c r="BW58" s="580"/>
      <c r="BX58" s="580"/>
      <c r="BY58" s="580"/>
      <c r="BZ58" s="580"/>
      <c r="CA58" s="580"/>
      <c r="CB58" s="580"/>
      <c r="CC58" s="580"/>
      <c r="CD58" s="580"/>
      <c r="CE58" s="580"/>
      <c r="CF58" s="580"/>
      <c r="CG58" s="580"/>
      <c r="CH58" s="580"/>
      <c r="CI58" s="580"/>
      <c r="CJ58" s="580"/>
      <c r="CK58" s="580"/>
      <c r="CL58" s="580"/>
      <c r="CM58" s="580"/>
      <c r="CN58" s="580"/>
      <c r="CO58" s="580"/>
      <c r="CP58" s="580"/>
      <c r="CQ58" s="580"/>
      <c r="CR58" s="580"/>
      <c r="CS58" s="580"/>
      <c r="CT58" s="580"/>
      <c r="CU58" s="580"/>
      <c r="CV58" s="580"/>
      <c r="CW58" s="580"/>
      <c r="CX58" s="580"/>
      <c r="CY58" s="580"/>
      <c r="CZ58" s="580"/>
      <c r="DA58" s="580"/>
      <c r="DB58" s="580"/>
      <c r="DC58" s="580"/>
      <c r="DD58" s="580"/>
      <c r="DE58" s="580"/>
      <c r="DF58" s="580"/>
      <c r="DG58" s="580"/>
      <c r="DH58" s="580"/>
      <c r="DI58" s="580"/>
      <c r="DJ58" s="580"/>
      <c r="DK58" s="580"/>
      <c r="DL58" s="580"/>
      <c r="DM58" s="580"/>
      <c r="DN58" s="580"/>
      <c r="DO58" s="580"/>
      <c r="DP58" s="580"/>
      <c r="DQ58" s="580"/>
      <c r="DR58" s="580"/>
      <c r="DS58" s="576"/>
      <c r="DT58" s="576"/>
      <c r="DU58" s="576"/>
      <c r="DV58" s="576"/>
    </row>
    <row r="59" spans="2:126" s="576" customFormat="1" ht="15.75" customHeight="1">
      <c r="B59" s="575"/>
      <c r="D59" s="575" t="s">
        <v>660</v>
      </c>
      <c r="E59" s="578">
        <f t="shared" ref="E59:AR59" si="201">E24</f>
        <v>0</v>
      </c>
      <c r="F59" s="578">
        <f t="shared" si="201"/>
        <v>0</v>
      </c>
      <c r="G59" s="578">
        <f t="shared" si="201"/>
        <v>0</v>
      </c>
      <c r="H59" s="578">
        <f t="shared" si="201"/>
        <v>0</v>
      </c>
      <c r="I59" s="578">
        <f t="shared" si="201"/>
        <v>0</v>
      </c>
      <c r="J59" s="578">
        <f t="shared" si="201"/>
        <v>0</v>
      </c>
      <c r="K59" s="578">
        <f t="shared" si="201"/>
        <v>0</v>
      </c>
      <c r="L59" s="578">
        <f t="shared" si="201"/>
        <v>0</v>
      </c>
      <c r="M59" s="578">
        <f t="shared" si="201"/>
        <v>0</v>
      </c>
      <c r="N59" s="578">
        <f t="shared" si="201"/>
        <v>0</v>
      </c>
      <c r="O59" s="578">
        <f t="shared" si="201"/>
        <v>0</v>
      </c>
      <c r="P59" s="578">
        <f t="shared" si="201"/>
        <v>0</v>
      </c>
      <c r="Q59" s="578">
        <f t="shared" si="201"/>
        <v>0</v>
      </c>
      <c r="R59" s="578">
        <f t="shared" si="201"/>
        <v>0</v>
      </c>
      <c r="S59" s="578">
        <f t="shared" si="201"/>
        <v>0</v>
      </c>
      <c r="T59" s="578">
        <f t="shared" si="201"/>
        <v>0</v>
      </c>
      <c r="U59" s="578">
        <f t="shared" si="201"/>
        <v>0</v>
      </c>
      <c r="V59" s="578">
        <f t="shared" si="201"/>
        <v>0</v>
      </c>
      <c r="W59" s="578">
        <f t="shared" si="201"/>
        <v>0</v>
      </c>
      <c r="X59" s="578">
        <f t="shared" si="201"/>
        <v>0</v>
      </c>
      <c r="Y59" s="578">
        <f t="shared" si="201"/>
        <v>0</v>
      </c>
      <c r="Z59" s="578">
        <f t="shared" si="201"/>
        <v>0</v>
      </c>
      <c r="AA59" s="578">
        <f t="shared" si="201"/>
        <v>0</v>
      </c>
      <c r="AB59" s="578">
        <f t="shared" si="201"/>
        <v>0</v>
      </c>
      <c r="AC59" s="578">
        <f t="shared" si="201"/>
        <v>0</v>
      </c>
      <c r="AD59" s="578">
        <f t="shared" si="201"/>
        <v>0</v>
      </c>
      <c r="AE59" s="578">
        <f t="shared" si="201"/>
        <v>0</v>
      </c>
      <c r="AF59" s="578">
        <f t="shared" si="201"/>
        <v>0</v>
      </c>
      <c r="AG59" s="578">
        <f t="shared" si="201"/>
        <v>0</v>
      </c>
      <c r="AH59" s="578">
        <f t="shared" si="201"/>
        <v>0</v>
      </c>
      <c r="AI59" s="578">
        <f t="shared" si="201"/>
        <v>0</v>
      </c>
      <c r="AJ59" s="578">
        <f t="shared" si="201"/>
        <v>0</v>
      </c>
      <c r="AK59" s="578">
        <f t="shared" si="201"/>
        <v>0</v>
      </c>
      <c r="AL59" s="578">
        <f t="shared" si="201"/>
        <v>0</v>
      </c>
      <c r="AM59" s="578">
        <f t="shared" si="201"/>
        <v>0</v>
      </c>
      <c r="AN59" s="578">
        <f t="shared" si="201"/>
        <v>0</v>
      </c>
      <c r="AO59" s="578">
        <f t="shared" si="201"/>
        <v>0</v>
      </c>
      <c r="AP59" s="578">
        <f t="shared" si="201"/>
        <v>0</v>
      </c>
      <c r="AQ59" s="578">
        <f t="shared" si="201"/>
        <v>0</v>
      </c>
      <c r="AR59" s="578">
        <f t="shared" si="201"/>
        <v>0</v>
      </c>
      <c r="BQ59" s="581"/>
      <c r="BS59" s="580"/>
      <c r="BT59" s="580"/>
      <c r="BU59" s="580"/>
      <c r="BV59" s="580"/>
      <c r="BW59" s="580"/>
      <c r="BX59" s="580"/>
      <c r="BY59" s="580"/>
      <c r="BZ59" s="580"/>
      <c r="CA59" s="580"/>
      <c r="CB59" s="580"/>
      <c r="CC59" s="580"/>
      <c r="CD59" s="580"/>
      <c r="CE59" s="580"/>
      <c r="CF59" s="580"/>
      <c r="CG59" s="580"/>
      <c r="CH59" s="582"/>
      <c r="CI59" s="582"/>
      <c r="CJ59" s="582"/>
      <c r="CK59" s="582"/>
      <c r="CL59" s="582"/>
      <c r="CM59" s="582"/>
      <c r="CN59" s="582"/>
      <c r="CO59" s="582"/>
      <c r="CP59" s="582"/>
      <c r="CQ59" s="582"/>
      <c r="CR59" s="582"/>
      <c r="CS59" s="582"/>
      <c r="CT59" s="582"/>
      <c r="CU59" s="582"/>
      <c r="CV59" s="582"/>
      <c r="CW59" s="582"/>
      <c r="CX59" s="582"/>
      <c r="CY59" s="582"/>
      <c r="CZ59" s="582"/>
      <c r="DA59" s="582"/>
      <c r="DB59" s="582"/>
      <c r="DC59" s="582"/>
      <c r="DD59" s="582"/>
      <c r="DE59" s="582"/>
      <c r="DF59" s="582"/>
      <c r="DG59" s="582"/>
      <c r="DH59" s="582"/>
      <c r="DI59" s="582"/>
      <c r="DJ59" s="582"/>
      <c r="DK59" s="582"/>
      <c r="DL59" s="582"/>
      <c r="DM59" s="582"/>
      <c r="DN59" s="582"/>
      <c r="DO59" s="582"/>
      <c r="DP59" s="582"/>
      <c r="DQ59" s="582"/>
      <c r="DR59" s="582"/>
      <c r="DS59" s="575"/>
      <c r="DT59" s="575"/>
      <c r="DU59" s="575"/>
      <c r="DV59" s="575"/>
    </row>
    <row r="60" spans="2:126" s="583" customFormat="1" ht="15.75" customHeight="1">
      <c r="B60" s="584"/>
      <c r="D60" s="583" t="s">
        <v>661</v>
      </c>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c r="AH60" s="997"/>
      <c r="AI60" s="997"/>
      <c r="AJ60" s="997"/>
      <c r="AK60" s="997"/>
      <c r="AL60" s="997"/>
      <c r="AM60" s="997"/>
      <c r="AN60" s="997"/>
      <c r="AO60" s="997"/>
      <c r="AP60" s="997"/>
      <c r="AQ60" s="997"/>
      <c r="AR60" s="997"/>
      <c r="AS60" s="584"/>
      <c r="AT60" s="584"/>
      <c r="AU60" s="584"/>
      <c r="AV60" s="584"/>
      <c r="AW60" s="584"/>
      <c r="AX60" s="584"/>
      <c r="AY60" s="584"/>
      <c r="AZ60" s="584"/>
      <c r="BA60" s="584"/>
      <c r="BB60" s="584"/>
      <c r="BC60" s="584"/>
      <c r="BD60" s="584"/>
      <c r="BE60" s="584"/>
      <c r="BF60" s="584"/>
      <c r="BG60" s="584"/>
      <c r="BH60" s="584"/>
      <c r="BI60" s="584"/>
      <c r="BJ60" s="584"/>
      <c r="BK60" s="584"/>
      <c r="BL60" s="584"/>
      <c r="BM60" s="584"/>
      <c r="BN60" s="584"/>
      <c r="BO60" s="584"/>
      <c r="BP60" s="584"/>
      <c r="BQ60" s="585"/>
      <c r="BR60" s="584"/>
      <c r="BS60" s="586"/>
      <c r="BT60" s="586"/>
      <c r="BU60" s="586"/>
      <c r="BV60" s="586"/>
      <c r="BW60" s="586"/>
      <c r="BX60" s="586"/>
      <c r="BY60" s="586"/>
      <c r="BZ60" s="586"/>
      <c r="CA60" s="586"/>
      <c r="CB60" s="586"/>
      <c r="CC60" s="586"/>
      <c r="CD60" s="586"/>
      <c r="CE60" s="586"/>
      <c r="CF60" s="586"/>
      <c r="CG60" s="586"/>
      <c r="CH60" s="587"/>
      <c r="CI60" s="587"/>
      <c r="CJ60" s="587"/>
      <c r="CK60" s="587"/>
      <c r="CL60" s="587"/>
      <c r="CM60" s="587"/>
      <c r="CN60" s="587"/>
      <c r="CO60" s="587"/>
      <c r="CP60" s="587"/>
      <c r="CQ60" s="587"/>
      <c r="CR60" s="587"/>
      <c r="CS60" s="587"/>
      <c r="CT60" s="587"/>
      <c r="CU60" s="587"/>
      <c r="CV60" s="587"/>
      <c r="CW60" s="587"/>
      <c r="CX60" s="587"/>
      <c r="CY60" s="587"/>
      <c r="CZ60" s="587"/>
      <c r="DA60" s="587"/>
      <c r="DB60" s="587"/>
      <c r="DC60" s="587"/>
      <c r="DD60" s="587"/>
      <c r="DE60" s="587"/>
      <c r="DF60" s="587"/>
      <c r="DG60" s="587"/>
      <c r="DH60" s="587"/>
      <c r="DI60" s="587"/>
      <c r="DJ60" s="587"/>
      <c r="DK60" s="587"/>
      <c r="DL60" s="587"/>
      <c r="DM60" s="587"/>
      <c r="DN60" s="587"/>
      <c r="DO60" s="587"/>
      <c r="DP60" s="587"/>
      <c r="DQ60" s="587"/>
      <c r="DR60" s="587"/>
    </row>
    <row r="61" spans="2:126" s="575" customFormat="1" ht="15.75" customHeight="1">
      <c r="B61" s="576"/>
      <c r="C61" s="626"/>
      <c r="D61" s="626" t="s">
        <v>662</v>
      </c>
      <c r="E61" s="588">
        <f>E59+E60</f>
        <v>0</v>
      </c>
      <c r="F61" s="588">
        <f t="shared" ref="F61:AH61" si="202">F59+F60</f>
        <v>0</v>
      </c>
      <c r="G61" s="588">
        <f t="shared" si="202"/>
        <v>0</v>
      </c>
      <c r="H61" s="588">
        <f t="shared" si="202"/>
        <v>0</v>
      </c>
      <c r="I61" s="588">
        <f t="shared" si="202"/>
        <v>0</v>
      </c>
      <c r="J61" s="588">
        <f t="shared" si="202"/>
        <v>0</v>
      </c>
      <c r="K61" s="588">
        <f t="shared" si="202"/>
        <v>0</v>
      </c>
      <c r="L61" s="588">
        <f t="shared" si="202"/>
        <v>0</v>
      </c>
      <c r="M61" s="588">
        <f t="shared" si="202"/>
        <v>0</v>
      </c>
      <c r="N61" s="588">
        <f t="shared" si="202"/>
        <v>0</v>
      </c>
      <c r="O61" s="588">
        <f t="shared" si="202"/>
        <v>0</v>
      </c>
      <c r="P61" s="588">
        <f t="shared" si="202"/>
        <v>0</v>
      </c>
      <c r="Q61" s="588">
        <f t="shared" si="202"/>
        <v>0</v>
      </c>
      <c r="R61" s="588">
        <f t="shared" si="202"/>
        <v>0</v>
      </c>
      <c r="S61" s="588">
        <f t="shared" si="202"/>
        <v>0</v>
      </c>
      <c r="T61" s="588">
        <f t="shared" si="202"/>
        <v>0</v>
      </c>
      <c r="U61" s="588">
        <f t="shared" si="202"/>
        <v>0</v>
      </c>
      <c r="V61" s="588">
        <f t="shared" si="202"/>
        <v>0</v>
      </c>
      <c r="W61" s="588">
        <f t="shared" si="202"/>
        <v>0</v>
      </c>
      <c r="X61" s="588">
        <f t="shared" si="202"/>
        <v>0</v>
      </c>
      <c r="Y61" s="588">
        <f t="shared" si="202"/>
        <v>0</v>
      </c>
      <c r="Z61" s="588">
        <f t="shared" si="202"/>
        <v>0</v>
      </c>
      <c r="AA61" s="588">
        <f t="shared" si="202"/>
        <v>0</v>
      </c>
      <c r="AB61" s="588">
        <f t="shared" si="202"/>
        <v>0</v>
      </c>
      <c r="AC61" s="588">
        <f t="shared" si="202"/>
        <v>0</v>
      </c>
      <c r="AD61" s="588">
        <f t="shared" si="202"/>
        <v>0</v>
      </c>
      <c r="AE61" s="588">
        <f t="shared" si="202"/>
        <v>0</v>
      </c>
      <c r="AF61" s="588">
        <f t="shared" si="202"/>
        <v>0</v>
      </c>
      <c r="AG61" s="588">
        <f t="shared" si="202"/>
        <v>0</v>
      </c>
      <c r="AH61" s="588">
        <f t="shared" si="202"/>
        <v>0</v>
      </c>
      <c r="AI61" s="588">
        <f t="shared" ref="AI61:AR61" si="203">AI59+AI60</f>
        <v>0</v>
      </c>
      <c r="AJ61" s="588">
        <f t="shared" si="203"/>
        <v>0</v>
      </c>
      <c r="AK61" s="588">
        <f t="shared" si="203"/>
        <v>0</v>
      </c>
      <c r="AL61" s="588">
        <f t="shared" si="203"/>
        <v>0</v>
      </c>
      <c r="AM61" s="588">
        <f t="shared" si="203"/>
        <v>0</v>
      </c>
      <c r="AN61" s="588">
        <f t="shared" si="203"/>
        <v>0</v>
      </c>
      <c r="AO61" s="588">
        <f t="shared" si="203"/>
        <v>0</v>
      </c>
      <c r="AP61" s="588">
        <f t="shared" si="203"/>
        <v>0</v>
      </c>
      <c r="AQ61" s="588">
        <f t="shared" si="203"/>
        <v>0</v>
      </c>
      <c r="AR61" s="588">
        <f t="shared" si="203"/>
        <v>0</v>
      </c>
      <c r="AS61" s="581"/>
      <c r="AT61" s="581"/>
      <c r="AU61" s="581"/>
      <c r="AV61" s="581"/>
      <c r="AW61" s="581"/>
      <c r="AX61" s="581"/>
      <c r="AY61" s="581"/>
      <c r="AZ61" s="581"/>
      <c r="BA61" s="581"/>
      <c r="BB61" s="581"/>
      <c r="BC61" s="581"/>
      <c r="BD61" s="581"/>
      <c r="BE61" s="581"/>
      <c r="BF61" s="581"/>
      <c r="BG61" s="581"/>
      <c r="BH61" s="581"/>
      <c r="BI61" s="581"/>
      <c r="BJ61" s="576"/>
      <c r="BK61" s="576"/>
      <c r="BL61" s="576"/>
      <c r="BM61" s="576"/>
      <c r="BN61" s="576"/>
      <c r="BO61" s="576"/>
      <c r="BP61" s="576"/>
      <c r="BQ61" s="581"/>
      <c r="BR61" s="576"/>
      <c r="BS61" s="580"/>
      <c r="BT61" s="580"/>
      <c r="BU61" s="580"/>
      <c r="BV61" s="580"/>
      <c r="BW61" s="580"/>
      <c r="BX61" s="580"/>
      <c r="BY61" s="580"/>
      <c r="BZ61" s="580"/>
      <c r="CA61" s="580"/>
      <c r="CB61" s="580"/>
      <c r="CC61" s="580"/>
      <c r="CD61" s="580"/>
      <c r="CE61" s="580"/>
      <c r="CF61" s="580"/>
      <c r="CG61" s="580"/>
      <c r="CH61" s="582"/>
      <c r="CI61" s="582"/>
      <c r="CJ61" s="582"/>
      <c r="CK61" s="582"/>
      <c r="CL61" s="582"/>
      <c r="CM61" s="582"/>
      <c r="CN61" s="582"/>
      <c r="CO61" s="582"/>
      <c r="CP61" s="582"/>
      <c r="CQ61" s="582"/>
      <c r="CR61" s="582"/>
      <c r="CS61" s="582"/>
      <c r="CT61" s="582"/>
      <c r="CU61" s="582"/>
      <c r="CV61" s="582"/>
      <c r="CW61" s="582"/>
      <c r="CX61" s="582"/>
      <c r="CY61" s="582"/>
      <c r="CZ61" s="582"/>
      <c r="DA61" s="582"/>
      <c r="DB61" s="582"/>
      <c r="DC61" s="582"/>
      <c r="DD61" s="582"/>
      <c r="DE61" s="582"/>
      <c r="DF61" s="582"/>
      <c r="DG61" s="582"/>
      <c r="DH61" s="582"/>
      <c r="DI61" s="582"/>
      <c r="DJ61" s="582"/>
      <c r="DK61" s="582"/>
      <c r="DL61" s="582"/>
      <c r="DM61" s="582"/>
      <c r="DN61" s="582"/>
      <c r="DO61" s="582"/>
      <c r="DP61" s="582"/>
      <c r="DQ61" s="582"/>
      <c r="DR61" s="582"/>
    </row>
    <row r="62" spans="2:126" s="575" customFormat="1" ht="15.75" customHeight="1">
      <c r="D62" s="575" t="s">
        <v>646</v>
      </c>
      <c r="E62" s="578">
        <f>SUM(E58:E60)</f>
        <v>0</v>
      </c>
      <c r="F62" s="578">
        <f t="shared" ref="F62:AH62" si="204">SUM(F58:F60)</f>
        <v>0</v>
      </c>
      <c r="G62" s="578">
        <f t="shared" si="204"/>
        <v>0</v>
      </c>
      <c r="H62" s="578">
        <f t="shared" si="204"/>
        <v>0</v>
      </c>
      <c r="I62" s="578">
        <f t="shared" si="204"/>
        <v>0</v>
      </c>
      <c r="J62" s="578">
        <f t="shared" si="204"/>
        <v>0</v>
      </c>
      <c r="K62" s="578">
        <f t="shared" si="204"/>
        <v>0</v>
      </c>
      <c r="L62" s="578">
        <f t="shared" si="204"/>
        <v>0</v>
      </c>
      <c r="M62" s="578">
        <f t="shared" si="204"/>
        <v>0</v>
      </c>
      <c r="N62" s="578">
        <f t="shared" si="204"/>
        <v>0</v>
      </c>
      <c r="O62" s="578">
        <f t="shared" si="204"/>
        <v>0</v>
      </c>
      <c r="P62" s="578">
        <f t="shared" si="204"/>
        <v>0</v>
      </c>
      <c r="Q62" s="578">
        <f t="shared" si="204"/>
        <v>0</v>
      </c>
      <c r="R62" s="578">
        <f t="shared" si="204"/>
        <v>0</v>
      </c>
      <c r="S62" s="578">
        <f t="shared" si="204"/>
        <v>0</v>
      </c>
      <c r="T62" s="578">
        <f t="shared" si="204"/>
        <v>0</v>
      </c>
      <c r="U62" s="578">
        <f t="shared" si="204"/>
        <v>0</v>
      </c>
      <c r="V62" s="578">
        <f t="shared" si="204"/>
        <v>0</v>
      </c>
      <c r="W62" s="578">
        <f t="shared" si="204"/>
        <v>0</v>
      </c>
      <c r="X62" s="578">
        <f t="shared" si="204"/>
        <v>0</v>
      </c>
      <c r="Y62" s="578">
        <f t="shared" si="204"/>
        <v>0</v>
      </c>
      <c r="Z62" s="578">
        <f t="shared" si="204"/>
        <v>0</v>
      </c>
      <c r="AA62" s="578">
        <f t="shared" si="204"/>
        <v>0</v>
      </c>
      <c r="AB62" s="578">
        <f t="shared" si="204"/>
        <v>0</v>
      </c>
      <c r="AC62" s="578">
        <f t="shared" si="204"/>
        <v>0</v>
      </c>
      <c r="AD62" s="578">
        <f t="shared" si="204"/>
        <v>0</v>
      </c>
      <c r="AE62" s="578">
        <f t="shared" si="204"/>
        <v>0</v>
      </c>
      <c r="AF62" s="578">
        <f t="shared" si="204"/>
        <v>0</v>
      </c>
      <c r="AG62" s="578">
        <f t="shared" si="204"/>
        <v>0</v>
      </c>
      <c r="AH62" s="578">
        <f t="shared" si="204"/>
        <v>0</v>
      </c>
      <c r="AI62" s="578">
        <f t="shared" ref="AI62:AR62" si="205">SUM(AI58:AI60)</f>
        <v>0</v>
      </c>
      <c r="AJ62" s="578">
        <f t="shared" si="205"/>
        <v>0</v>
      </c>
      <c r="AK62" s="578">
        <f t="shared" si="205"/>
        <v>0</v>
      </c>
      <c r="AL62" s="578">
        <f t="shared" si="205"/>
        <v>0</v>
      </c>
      <c r="AM62" s="578">
        <f t="shared" si="205"/>
        <v>0</v>
      </c>
      <c r="AN62" s="578">
        <f t="shared" si="205"/>
        <v>0</v>
      </c>
      <c r="AO62" s="578">
        <f t="shared" si="205"/>
        <v>0</v>
      </c>
      <c r="AP62" s="578">
        <f t="shared" si="205"/>
        <v>0</v>
      </c>
      <c r="AQ62" s="578">
        <f t="shared" si="205"/>
        <v>0</v>
      </c>
      <c r="AR62" s="578">
        <f t="shared" si="205"/>
        <v>0</v>
      </c>
      <c r="AS62" s="576"/>
      <c r="AT62" s="576"/>
      <c r="AU62" s="576"/>
      <c r="AV62" s="576"/>
      <c r="AW62" s="576"/>
      <c r="AX62" s="576"/>
      <c r="AY62" s="576"/>
      <c r="AZ62" s="576"/>
      <c r="BA62" s="576"/>
      <c r="BB62" s="576"/>
      <c r="BC62" s="576"/>
      <c r="BD62" s="576"/>
      <c r="BE62" s="576"/>
      <c r="BF62" s="576"/>
      <c r="BG62" s="576"/>
      <c r="BH62" s="576"/>
      <c r="BI62" s="576"/>
      <c r="BJ62" s="576"/>
      <c r="BK62" s="576"/>
      <c r="BL62" s="576"/>
      <c r="BM62" s="576"/>
      <c r="BN62" s="576"/>
      <c r="BO62" s="576"/>
      <c r="BP62" s="576"/>
      <c r="BQ62" s="581"/>
      <c r="BR62" s="576"/>
      <c r="BS62" s="580"/>
      <c r="BT62" s="580"/>
      <c r="BU62" s="580"/>
      <c r="BV62" s="580"/>
      <c r="BW62" s="580"/>
      <c r="BX62" s="580"/>
      <c r="BY62" s="580"/>
      <c r="BZ62" s="580"/>
      <c r="CA62" s="580"/>
      <c r="CB62" s="580"/>
      <c r="CC62" s="580"/>
      <c r="CD62" s="580"/>
      <c r="CE62" s="580"/>
      <c r="CF62" s="580"/>
      <c r="CG62" s="580"/>
      <c r="CH62" s="582"/>
      <c r="CI62" s="582"/>
      <c r="CJ62" s="582"/>
      <c r="CK62" s="582"/>
      <c r="CL62" s="582"/>
      <c r="CM62" s="582"/>
      <c r="CN62" s="582"/>
      <c r="CO62" s="582"/>
      <c r="CP62" s="582"/>
      <c r="CQ62" s="582"/>
      <c r="CR62" s="582"/>
      <c r="CS62" s="582"/>
      <c r="CT62" s="582"/>
      <c r="CU62" s="582"/>
      <c r="CV62" s="582"/>
      <c r="CW62" s="582"/>
      <c r="CX62" s="582"/>
      <c r="CY62" s="582"/>
      <c r="CZ62" s="582"/>
      <c r="DA62" s="582"/>
      <c r="DB62" s="582"/>
      <c r="DC62" s="582"/>
      <c r="DD62" s="582"/>
      <c r="DE62" s="582"/>
      <c r="DF62" s="582"/>
      <c r="DG62" s="582"/>
      <c r="DH62" s="582"/>
      <c r="DI62" s="582"/>
      <c r="DJ62" s="582"/>
      <c r="DK62" s="582"/>
      <c r="DL62" s="582"/>
      <c r="DM62" s="582"/>
      <c r="DN62" s="582"/>
      <c r="DO62" s="582"/>
      <c r="DP62" s="582"/>
      <c r="DQ62" s="582"/>
      <c r="DR62" s="582"/>
    </row>
    <row r="63" spans="2:126" s="575" customFormat="1" ht="15.75" customHeight="1">
      <c r="B63" s="627"/>
      <c r="C63" s="627" t="s">
        <v>647</v>
      </c>
      <c r="D63" s="628">
        <f>'1)UnderwritingCriteria'!H18</f>
        <v>0.02</v>
      </c>
      <c r="E63" s="589">
        <f>E58*D63</f>
        <v>0</v>
      </c>
      <c r="F63" s="589">
        <f>IF(E64&gt;0,$D$63*E64,0)</f>
        <v>0</v>
      </c>
      <c r="G63" s="589">
        <f t="shared" ref="G63:X63" si="206">IF(F64&gt;0,$D$63*F64,0)</f>
        <v>0</v>
      </c>
      <c r="H63" s="589">
        <f t="shared" si="206"/>
        <v>0</v>
      </c>
      <c r="I63" s="589">
        <f t="shared" si="206"/>
        <v>0</v>
      </c>
      <c r="J63" s="589">
        <f t="shared" si="206"/>
        <v>0</v>
      </c>
      <c r="K63" s="589">
        <f t="shared" si="206"/>
        <v>0</v>
      </c>
      <c r="L63" s="589">
        <f t="shared" si="206"/>
        <v>0</v>
      </c>
      <c r="M63" s="589">
        <f t="shared" si="206"/>
        <v>0</v>
      </c>
      <c r="N63" s="589">
        <f t="shared" si="206"/>
        <v>0</v>
      </c>
      <c r="O63" s="589">
        <f t="shared" si="206"/>
        <v>0</v>
      </c>
      <c r="P63" s="589">
        <f t="shared" si="206"/>
        <v>0</v>
      </c>
      <c r="Q63" s="589">
        <f t="shared" si="206"/>
        <v>0</v>
      </c>
      <c r="R63" s="589">
        <f t="shared" si="206"/>
        <v>0</v>
      </c>
      <c r="S63" s="589">
        <f t="shared" si="206"/>
        <v>0</v>
      </c>
      <c r="T63" s="589">
        <f t="shared" si="206"/>
        <v>0</v>
      </c>
      <c r="U63" s="589">
        <f t="shared" si="206"/>
        <v>0</v>
      </c>
      <c r="V63" s="589">
        <f t="shared" si="206"/>
        <v>0</v>
      </c>
      <c r="W63" s="589">
        <f t="shared" si="206"/>
        <v>0</v>
      </c>
      <c r="X63" s="589">
        <f t="shared" si="206"/>
        <v>0</v>
      </c>
      <c r="Y63" s="589">
        <f t="shared" ref="Y63" si="207">IF(X64&gt;0,$D$63*X64,0)</f>
        <v>0</v>
      </c>
      <c r="Z63" s="589">
        <f t="shared" ref="Z63" si="208">IF(Y64&gt;0,$D$63*Y64,0)</f>
        <v>0</v>
      </c>
      <c r="AA63" s="589">
        <f t="shared" ref="AA63" si="209">IF(Z64&gt;0,$D$63*Z64,0)</f>
        <v>0</v>
      </c>
      <c r="AB63" s="589">
        <f t="shared" ref="AB63" si="210">IF(AA64&gt;0,$D$63*AA64,0)</f>
        <v>0</v>
      </c>
      <c r="AC63" s="589">
        <f t="shared" ref="AC63" si="211">IF(AB64&gt;0,$D$63*AB64,0)</f>
        <v>0</v>
      </c>
      <c r="AD63" s="589">
        <f t="shared" ref="AD63" si="212">IF(AC64&gt;0,$D$63*AC64,0)</f>
        <v>0</v>
      </c>
      <c r="AE63" s="589">
        <f t="shared" ref="AE63" si="213">IF(AD64&gt;0,$D$63*AD64,0)</f>
        <v>0</v>
      </c>
      <c r="AF63" s="589">
        <f t="shared" ref="AF63" si="214">IF(AE64&gt;0,$D$63*AE64,0)</f>
        <v>0</v>
      </c>
      <c r="AG63" s="589">
        <f t="shared" ref="AG63" si="215">IF(AF64&gt;0,$D$63*AF64,0)</f>
        <v>0</v>
      </c>
      <c r="AH63" s="589">
        <f t="shared" ref="AH63" si="216">IF(AG64&gt;0,$D$63*AG64,0)</f>
        <v>0</v>
      </c>
      <c r="AI63" s="589">
        <f t="shared" ref="AI63" si="217">IF(AH64&gt;0,$D$63*AH64,0)</f>
        <v>0</v>
      </c>
      <c r="AJ63" s="589">
        <f t="shared" ref="AJ63" si="218">IF(AI64&gt;0,$D$63*AI64,0)</f>
        <v>0</v>
      </c>
      <c r="AK63" s="589">
        <f t="shared" ref="AK63" si="219">IF(AJ64&gt;0,$D$63*AJ64,0)</f>
        <v>0</v>
      </c>
      <c r="AL63" s="589">
        <f t="shared" ref="AL63" si="220">IF(AK64&gt;0,$D$63*AK64,0)</f>
        <v>0</v>
      </c>
      <c r="AM63" s="589">
        <f t="shared" ref="AM63" si="221">IF(AL64&gt;0,$D$63*AL64,0)</f>
        <v>0</v>
      </c>
      <c r="AN63" s="589">
        <f t="shared" ref="AN63" si="222">IF(AM64&gt;0,$D$63*AM64,0)</f>
        <v>0</v>
      </c>
      <c r="AO63" s="589">
        <f t="shared" ref="AO63" si="223">IF(AN64&gt;0,$D$63*AN64,0)</f>
        <v>0</v>
      </c>
      <c r="AP63" s="589">
        <f t="shared" ref="AP63" si="224">IF(AO64&gt;0,$D$63*AO64,0)</f>
        <v>0</v>
      </c>
      <c r="AQ63" s="589">
        <f t="shared" ref="AQ63" si="225">IF(AP64&gt;0,$D$63*AP64,0)</f>
        <v>0</v>
      </c>
      <c r="AR63" s="589">
        <f t="shared" ref="AR63" si="226">IF(AQ64&gt;0,$D$63*AQ64,0)</f>
        <v>0</v>
      </c>
      <c r="AS63" s="576"/>
      <c r="AT63" s="576"/>
      <c r="AU63" s="576"/>
      <c r="AV63" s="576"/>
      <c r="AW63" s="576"/>
      <c r="AX63" s="576"/>
      <c r="AY63" s="576"/>
      <c r="AZ63" s="576"/>
      <c r="BA63" s="576"/>
      <c r="BB63" s="576"/>
      <c r="BC63" s="576"/>
      <c r="BD63" s="576"/>
      <c r="BE63" s="576"/>
      <c r="BF63" s="576"/>
      <c r="BG63" s="576"/>
      <c r="BH63" s="576"/>
      <c r="BI63" s="576"/>
      <c r="BJ63" s="576"/>
      <c r="BK63" s="576"/>
      <c r="BL63" s="576"/>
      <c r="BM63" s="576"/>
      <c r="BN63" s="576"/>
      <c r="BO63" s="576"/>
      <c r="BP63" s="576"/>
      <c r="BQ63" s="590"/>
      <c r="BR63" s="591"/>
      <c r="BS63" s="586"/>
      <c r="BT63" s="586"/>
      <c r="BU63" s="586"/>
      <c r="BV63" s="586"/>
      <c r="BW63" s="586"/>
      <c r="BX63" s="586"/>
      <c r="BY63" s="586"/>
      <c r="BZ63" s="586"/>
      <c r="CA63" s="586"/>
      <c r="CB63" s="586"/>
      <c r="CC63" s="586"/>
      <c r="CD63" s="586"/>
      <c r="CE63" s="586"/>
      <c r="CF63" s="586"/>
      <c r="CG63" s="586"/>
      <c r="CH63" s="587"/>
      <c r="CI63" s="587"/>
      <c r="CJ63" s="587"/>
      <c r="CK63" s="587"/>
      <c r="CL63" s="587"/>
      <c r="CM63" s="587"/>
      <c r="CN63" s="587"/>
      <c r="CO63" s="587"/>
      <c r="CP63" s="587"/>
      <c r="CQ63" s="587"/>
      <c r="CR63" s="587"/>
      <c r="CS63" s="587"/>
      <c r="CT63" s="587"/>
      <c r="CU63" s="587"/>
      <c r="CV63" s="587"/>
      <c r="CW63" s="587"/>
      <c r="CX63" s="587"/>
      <c r="CY63" s="587"/>
      <c r="CZ63" s="587"/>
      <c r="DA63" s="587"/>
      <c r="DB63" s="587"/>
      <c r="DC63" s="587"/>
      <c r="DD63" s="587"/>
      <c r="DE63" s="587"/>
      <c r="DF63" s="587"/>
      <c r="DG63" s="587"/>
      <c r="DH63" s="587"/>
      <c r="DI63" s="587"/>
      <c r="DJ63" s="587"/>
      <c r="DK63" s="587"/>
      <c r="DL63" s="587"/>
      <c r="DM63" s="587"/>
      <c r="DN63" s="587"/>
      <c r="DO63" s="587"/>
      <c r="DP63" s="587"/>
      <c r="DQ63" s="587"/>
      <c r="DR63" s="587"/>
      <c r="DS63" s="592"/>
      <c r="DT63" s="592"/>
      <c r="DU63" s="592"/>
      <c r="DV63" s="592"/>
    </row>
    <row r="64" spans="2:126" s="592" customFormat="1" ht="17" customHeight="1">
      <c r="D64" s="592" t="s">
        <v>648</v>
      </c>
      <c r="E64" s="593">
        <f>E62+E63</f>
        <v>0</v>
      </c>
      <c r="F64" s="593">
        <f t="shared" ref="F64:AH64" si="227">F62+F63</f>
        <v>0</v>
      </c>
      <c r="G64" s="593">
        <f t="shared" si="227"/>
        <v>0</v>
      </c>
      <c r="H64" s="593">
        <f t="shared" si="227"/>
        <v>0</v>
      </c>
      <c r="I64" s="593">
        <f t="shared" si="227"/>
        <v>0</v>
      </c>
      <c r="J64" s="593">
        <f t="shared" si="227"/>
        <v>0</v>
      </c>
      <c r="K64" s="593">
        <f t="shared" si="227"/>
        <v>0</v>
      </c>
      <c r="L64" s="593">
        <f t="shared" si="227"/>
        <v>0</v>
      </c>
      <c r="M64" s="593">
        <f t="shared" si="227"/>
        <v>0</v>
      </c>
      <c r="N64" s="593">
        <f t="shared" si="227"/>
        <v>0</v>
      </c>
      <c r="O64" s="593">
        <f t="shared" si="227"/>
        <v>0</v>
      </c>
      <c r="P64" s="593">
        <f t="shared" si="227"/>
        <v>0</v>
      </c>
      <c r="Q64" s="593">
        <f t="shared" si="227"/>
        <v>0</v>
      </c>
      <c r="R64" s="593">
        <f t="shared" si="227"/>
        <v>0</v>
      </c>
      <c r="S64" s="593">
        <f t="shared" si="227"/>
        <v>0</v>
      </c>
      <c r="T64" s="593">
        <f t="shared" si="227"/>
        <v>0</v>
      </c>
      <c r="U64" s="593">
        <f t="shared" si="227"/>
        <v>0</v>
      </c>
      <c r="V64" s="593">
        <f t="shared" si="227"/>
        <v>0</v>
      </c>
      <c r="W64" s="593">
        <f t="shared" si="227"/>
        <v>0</v>
      </c>
      <c r="X64" s="593">
        <f t="shared" si="227"/>
        <v>0</v>
      </c>
      <c r="Y64" s="593">
        <f t="shared" si="227"/>
        <v>0</v>
      </c>
      <c r="Z64" s="593">
        <f t="shared" si="227"/>
        <v>0</v>
      </c>
      <c r="AA64" s="593">
        <f t="shared" si="227"/>
        <v>0</v>
      </c>
      <c r="AB64" s="593">
        <f t="shared" si="227"/>
        <v>0</v>
      </c>
      <c r="AC64" s="593">
        <f t="shared" si="227"/>
        <v>0</v>
      </c>
      <c r="AD64" s="593">
        <f t="shared" si="227"/>
        <v>0</v>
      </c>
      <c r="AE64" s="593">
        <f t="shared" si="227"/>
        <v>0</v>
      </c>
      <c r="AF64" s="593">
        <f t="shared" si="227"/>
        <v>0</v>
      </c>
      <c r="AG64" s="593">
        <f t="shared" si="227"/>
        <v>0</v>
      </c>
      <c r="AH64" s="593">
        <f t="shared" si="227"/>
        <v>0</v>
      </c>
      <c r="AI64" s="593">
        <f t="shared" ref="AI64:AR64" si="228">AI62+AI63</f>
        <v>0</v>
      </c>
      <c r="AJ64" s="593">
        <f t="shared" si="228"/>
        <v>0</v>
      </c>
      <c r="AK64" s="593">
        <f t="shared" si="228"/>
        <v>0</v>
      </c>
      <c r="AL64" s="593">
        <f t="shared" si="228"/>
        <v>0</v>
      </c>
      <c r="AM64" s="593">
        <f t="shared" si="228"/>
        <v>0</v>
      </c>
      <c r="AN64" s="593">
        <f t="shared" si="228"/>
        <v>0</v>
      </c>
      <c r="AO64" s="593">
        <f t="shared" si="228"/>
        <v>0</v>
      </c>
      <c r="AP64" s="593">
        <f t="shared" si="228"/>
        <v>0</v>
      </c>
      <c r="AQ64" s="593">
        <f t="shared" si="228"/>
        <v>0</v>
      </c>
      <c r="AR64" s="593">
        <f t="shared" si="228"/>
        <v>0</v>
      </c>
      <c r="AS64" s="591"/>
      <c r="AT64" s="591"/>
      <c r="AU64" s="591"/>
      <c r="AV64" s="591"/>
      <c r="AW64" s="591"/>
      <c r="AX64" s="591"/>
      <c r="AY64" s="591"/>
      <c r="AZ64" s="591"/>
      <c r="BA64" s="591"/>
      <c r="BB64" s="591"/>
      <c r="BC64" s="591"/>
      <c r="BD64" s="591"/>
      <c r="BE64" s="591"/>
      <c r="BF64" s="591"/>
      <c r="BG64" s="591"/>
      <c r="BH64" s="591"/>
      <c r="BI64" s="591"/>
      <c r="BJ64" s="591"/>
      <c r="BK64" s="591"/>
      <c r="BL64" s="591"/>
      <c r="BM64" s="591"/>
      <c r="BN64" s="591"/>
      <c r="BO64" s="591"/>
      <c r="BP64" s="591"/>
      <c r="BQ64" s="590"/>
      <c r="BR64" s="591"/>
      <c r="BS64" s="586"/>
      <c r="BT64" s="586"/>
      <c r="BU64" s="586"/>
      <c r="BV64" s="586"/>
      <c r="BW64" s="586"/>
      <c r="BX64" s="586"/>
      <c r="BY64" s="586"/>
      <c r="BZ64" s="586"/>
      <c r="CA64" s="586"/>
      <c r="CB64" s="586"/>
      <c r="CC64" s="586"/>
      <c r="CD64" s="586"/>
      <c r="CE64" s="586"/>
      <c r="CF64" s="586"/>
      <c r="CG64" s="586"/>
      <c r="CH64" s="587"/>
      <c r="CI64" s="587"/>
      <c r="CJ64" s="587"/>
      <c r="CK64" s="587"/>
      <c r="CL64" s="587"/>
      <c r="CM64" s="587"/>
      <c r="CN64" s="587"/>
      <c r="CO64" s="587"/>
      <c r="CP64" s="587"/>
      <c r="CQ64" s="587"/>
      <c r="CR64" s="587"/>
      <c r="CS64" s="587"/>
      <c r="CT64" s="587"/>
      <c r="CU64" s="587"/>
      <c r="CV64" s="587"/>
      <c r="CW64" s="587"/>
      <c r="CX64" s="587"/>
      <c r="CY64" s="587"/>
      <c r="CZ64" s="587"/>
      <c r="DA64" s="587"/>
      <c r="DB64" s="587"/>
      <c r="DC64" s="587"/>
      <c r="DD64" s="587"/>
      <c r="DE64" s="587"/>
      <c r="DF64" s="587"/>
      <c r="DG64" s="587"/>
      <c r="DH64" s="587"/>
      <c r="DI64" s="587"/>
      <c r="DJ64" s="587"/>
      <c r="DK64" s="587"/>
      <c r="DL64" s="587"/>
      <c r="DM64" s="587"/>
      <c r="DN64" s="587"/>
      <c r="DO64" s="587"/>
      <c r="DP64" s="587"/>
      <c r="DQ64" s="587"/>
      <c r="DR64" s="587"/>
    </row>
    <row r="65" spans="2:44" s="563" customFormat="1" ht="9.5" customHeight="1">
      <c r="Y65" s="572"/>
      <c r="Z65" s="572"/>
      <c r="AA65" s="572"/>
      <c r="AB65" s="572"/>
      <c r="AC65" s="572"/>
      <c r="AD65" s="572"/>
      <c r="AE65" s="572"/>
      <c r="AF65" s="572"/>
      <c r="AG65" s="572"/>
      <c r="AH65" s="572"/>
      <c r="AI65" s="572"/>
      <c r="AJ65" s="572"/>
      <c r="AK65" s="572"/>
      <c r="AL65" s="572"/>
      <c r="AM65" s="572"/>
      <c r="AN65" s="572"/>
      <c r="AO65" s="572"/>
      <c r="AP65" s="572"/>
      <c r="AQ65" s="572"/>
      <c r="AR65" s="572"/>
    </row>
    <row r="66" spans="2:44" s="563" customFormat="1">
      <c r="B66" s="573"/>
      <c r="C66" s="573"/>
      <c r="D66" s="574" t="s">
        <v>671</v>
      </c>
      <c r="E66" s="1236">
        <f>MAX(0,-NPV(D63,E61:M61))</f>
        <v>0</v>
      </c>
      <c r="F66" s="1236"/>
      <c r="Y66" s="572"/>
      <c r="Z66" s="572"/>
      <c r="AA66" s="572"/>
      <c r="AB66" s="572"/>
      <c r="AC66" s="572"/>
      <c r="AD66" s="572"/>
      <c r="AE66" s="572"/>
      <c r="AF66" s="572"/>
      <c r="AG66" s="572"/>
      <c r="AH66" s="572"/>
      <c r="AI66" s="572"/>
      <c r="AJ66" s="572"/>
      <c r="AK66" s="572"/>
      <c r="AL66" s="572"/>
      <c r="AM66" s="572"/>
      <c r="AN66" s="572"/>
      <c r="AO66" s="572"/>
      <c r="AP66" s="572"/>
      <c r="AQ66" s="572"/>
      <c r="AR66" s="572"/>
    </row>
    <row r="67" spans="2:44" s="563" customFormat="1">
      <c r="B67" s="573"/>
      <c r="C67" s="573"/>
      <c r="D67" s="574" t="s">
        <v>670</v>
      </c>
      <c r="E67" s="1236">
        <f>MAX(0,-NPV(D63,E61:R61))</f>
        <v>0</v>
      </c>
      <c r="F67" s="1236"/>
    </row>
    <row r="68" spans="2:44" s="563" customFormat="1">
      <c r="B68" s="573"/>
      <c r="C68" s="573"/>
      <c r="D68" s="574" t="s">
        <v>669</v>
      </c>
      <c r="E68" s="1236">
        <f>MAX(0,-NPV(D63,E61:W61))</f>
        <v>0</v>
      </c>
      <c r="F68" s="1236"/>
    </row>
    <row r="69" spans="2:44" s="563" customFormat="1"/>
    <row r="70" spans="2:44" s="563" customFormat="1"/>
    <row r="71" spans="2:44" s="563" customFormat="1"/>
    <row r="72" spans="2:44" s="255" customFormat="1"/>
    <row r="73" spans="2:44" s="255" customFormat="1"/>
    <row r="74" spans="2:44" s="255" customFormat="1"/>
    <row r="75" spans="2:44" s="255" customFormat="1"/>
    <row r="76" spans="2:44" s="255" customFormat="1"/>
    <row r="77" spans="2:44" s="255" customFormat="1"/>
    <row r="78" spans="2:44" s="255" customFormat="1"/>
    <row r="79" spans="2:44" s="255" customFormat="1"/>
    <row r="80" spans="2:44" s="255" customFormat="1"/>
    <row r="81" s="255" customFormat="1"/>
    <row r="82" s="255" customFormat="1"/>
    <row r="83" s="255" customFormat="1"/>
  </sheetData>
  <sheetProtection algorithmName="SHA-512" hashValue="Qz7nhkJvW2SvG/VRQXXb1BfD81KeIKrUsrONP2KCsiSV1zqnWrtUdXiQru2S9YcFJPwD8ppTKT8FbvHlRKRdqg==" saltValue="SMO0zgLUYnpOTUuusljQfQ==" spinCount="100000" sheet="1" objects="1" scenarios="1"/>
  <mergeCells count="28">
    <mergeCell ref="E68:F68"/>
    <mergeCell ref="T3:X3"/>
    <mergeCell ref="C52:D52"/>
    <mergeCell ref="C5:D5"/>
    <mergeCell ref="C24:D24"/>
    <mergeCell ref="C3:E3"/>
    <mergeCell ref="C23:D23"/>
    <mergeCell ref="C15:D15"/>
    <mergeCell ref="C45:D45"/>
    <mergeCell ref="E67:F67"/>
    <mergeCell ref="C30:D30"/>
    <mergeCell ref="C33:D33"/>
    <mergeCell ref="C35:D35"/>
    <mergeCell ref="B43:D43"/>
    <mergeCell ref="E66:F66"/>
    <mergeCell ref="C28:D28"/>
    <mergeCell ref="R54:S54"/>
    <mergeCell ref="R55:S55"/>
    <mergeCell ref="O54:Q54"/>
    <mergeCell ref="O55:Q55"/>
    <mergeCell ref="E54:H54"/>
    <mergeCell ref="B57:D57"/>
    <mergeCell ref="C29:D29"/>
    <mergeCell ref="C31:D31"/>
    <mergeCell ref="I54:M54"/>
    <mergeCell ref="C32:D32"/>
    <mergeCell ref="C34:D34"/>
    <mergeCell ref="C47:D47"/>
  </mergeCells>
  <phoneticPr fontId="0" type="noConversion"/>
  <dataValidations count="3">
    <dataValidation type="whole" operator="lessThanOrEqual" allowBlank="1" showInputMessage="1" showErrorMessage="1" error="Amount must be entered as a negative number." prompt="Enter as a NEGATIVE number that must match your CNA or CRRS." sqref="E60:AR60" xr:uid="{00000000-0002-0000-0800-000000000000}">
      <formula1>0</formula1>
    </dataValidation>
    <dataValidation allowBlank="1" showInputMessage="1" showErrorMessage="1" prompt="Year 1 beginning balance comes fromthe &quot;Replacement Reserve Deposit&quot; on the Sources &amp; Uses worksheet." sqref="E58" xr:uid="{00000000-0002-0000-0800-000001000000}"/>
    <dataValidation type="whole" operator="greaterThanOrEqual" allowBlank="1" showInputMessage="1" showErrorMessage="1" error="You may not enter a negative number." prompt="Applicant may override default formula." sqref="E43:AR44 E46:AR46" xr:uid="{7C38241F-2A4B-4C80-A59C-081F202C445F}">
      <formula1>0</formula1>
    </dataValidation>
  </dataValidations>
  <printOptions horizontalCentered="1" verticalCentered="1"/>
  <pageMargins left="0.5" right="0.5" top="0.5" bottom="0.5" header="0.25" footer="0.25"/>
  <pageSetup scale="50" fitToWidth="2" orientation="landscape" r:id="rId1"/>
  <headerFooter alignWithMargins="0">
    <oddFooter>&amp;L&amp;10&amp;F
&amp;A&amp;R&amp;10Page &amp;P
&amp;D</oddFooter>
  </headerFooter>
  <colBreaks count="1" manualBreakCount="1">
    <brk id="14" max="68" man="1"/>
  </colBreaks>
  <ignoredErrors>
    <ignoredError sqref="C24 D16:D19"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438ea96a1e247f4c957a928b0f7d9d1e">
  <xsd:schema xmlns:xsd="http://www.w3.org/2001/XMLSchema" xmlns:xs="http://www.w3.org/2001/XMLSchema" xmlns:p="http://schemas.microsoft.com/office/2006/metadata/properties" xmlns:ns1="http://schemas.microsoft.com/sharepoint/v3" xmlns:ns2="151ce5e7-1996-4a34-9858-2e34f4bf01f8" targetNamespace="http://schemas.microsoft.com/office/2006/metadata/properties" ma:root="true" ma:fieldsID="804469bd9cbff77893d9f6f0edde486a" ns1:_="" ns2:_="">
    <xsd:import namespace="http://schemas.microsoft.com/sharepoint/v3"/>
    <xsd:import namespace="151ce5e7-1996-4a34-9858-2e34f4bf01f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B8CDE3-8666-4A9A-B1DC-6606975FAD99}">
  <ds:schemaRefs>
    <ds:schemaRef ds:uri="http://schemas.microsoft.com/sharepoint/v3/contenttype/forms"/>
  </ds:schemaRefs>
</ds:datastoreItem>
</file>

<file path=customXml/itemProps2.xml><?xml version="1.0" encoding="utf-8"?>
<ds:datastoreItem xmlns:ds="http://schemas.openxmlformats.org/officeDocument/2006/customXml" ds:itemID="{1A16A1E6-F835-4931-8DB5-9B5BF6AA1DE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BF736A1-D23C-48BC-B8CD-B7D38ABA3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1ce5e7-1996-4a34-9858-2e34f4bf0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Cover Page</vt:lpstr>
      <vt:lpstr>Instructions</vt:lpstr>
      <vt:lpstr>1)UnderwritingCriteria</vt:lpstr>
      <vt:lpstr>2)Summary</vt:lpstr>
      <vt:lpstr>3)Sources &amp; Uses</vt:lpstr>
      <vt:lpstr>4)CSF or Commercial Space Uses</vt:lpstr>
      <vt:lpstr>5)Income</vt:lpstr>
      <vt:lpstr>6)Expenses</vt:lpstr>
      <vt:lpstr>7)Operating Proforma</vt:lpstr>
      <vt:lpstr>8)Housing Credits</vt:lpstr>
      <vt:lpstr>9)Compliance Checks</vt:lpstr>
      <vt:lpstr>County</vt:lpstr>
      <vt:lpstr>CSF_TDC</vt:lpstr>
      <vt:lpstr>DDF</vt:lpstr>
      <vt:lpstr>Owner</vt:lpstr>
      <vt:lpstr>portfolio</vt:lpstr>
      <vt:lpstr>'1)UnderwritingCriteria'!Print_Area</vt:lpstr>
      <vt:lpstr>'2)Summary'!Print_Area</vt:lpstr>
      <vt:lpstr>'3)Sources &amp; Uses'!Print_Area</vt:lpstr>
      <vt:lpstr>'4)CSF or Commercial Space Uses'!Print_Area</vt:lpstr>
      <vt:lpstr>'5)Income'!Print_Area</vt:lpstr>
      <vt:lpstr>'6)Expenses'!Print_Area</vt:lpstr>
      <vt:lpstr>'7)Operating Proforma'!Print_Area</vt:lpstr>
      <vt:lpstr>'8)Housing Credits'!Print_Area</vt:lpstr>
      <vt:lpstr>Instructions!Print_Area</vt:lpstr>
      <vt:lpstr>'7)Operating Proforma'!Print_Titles</vt:lpstr>
      <vt:lpstr>Project</vt:lpstr>
      <vt:lpstr>ResSqFt</vt:lpstr>
      <vt:lpstr>TDC</vt:lpstr>
      <vt:lpstr>TotalOperating</vt:lpstr>
      <vt:lpstr>TotalSqFt</vt:lpstr>
      <vt:lpstr>units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Underwriting Model</dc:title>
  <dc:creator>Kentucky Housing Corporation</dc:creator>
  <cp:lastModifiedBy>Anthony Wright</cp:lastModifiedBy>
  <cp:lastPrinted>2023-05-08T12:39:59Z</cp:lastPrinted>
  <dcterms:created xsi:type="dcterms:W3CDTF">1999-05-05T18:07:00Z</dcterms:created>
  <dcterms:modified xsi:type="dcterms:W3CDTF">2026-01-28T12:59:26Z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ies>
</file>